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940" windowHeight="10571" tabRatio="829"/>
  </bookViews>
  <sheets>
    <sheet name="比较法" sheetId="1" r:id="rId1"/>
    <sheet name="成本（静态）" sheetId="5" state="hidden" r:id="rId2"/>
    <sheet name="各小区租金" sheetId="30" r:id="rId3"/>
    <sheet name="Sheet1" sheetId="35" r:id="rId4"/>
    <sheet name="汇总" sheetId="34" r:id="rId5"/>
    <sheet name="城研租金数据" sheetId="22" r:id="rId6"/>
    <sheet name="链家案例整理" sheetId="29" r:id="rId7"/>
    <sheet name="中指成交数据" sheetId="17" r:id="rId8"/>
    <sheet name="悦廷" sheetId="6" state="hidden" r:id="rId9"/>
    <sheet name="鹿海园五里" sheetId="11" state="hidden" r:id="rId10"/>
    <sheet name="鹿海园" sheetId="19" state="hidden" r:id="rId11"/>
    <sheet name="南海家园三里" sheetId="21" state="hidden" r:id="rId12"/>
    <sheet name="城研数据" sheetId="8" state="hidden" r:id="rId13"/>
    <sheet name="X13海棠苑房源明细" sheetId="33" r:id="rId14"/>
    <sheet name="X38鹿海园五里房源明细" sheetId="32" r:id="rId15"/>
    <sheet name="房产信息" sheetId="31" r:id="rId16"/>
    <sheet name="系统读取表" sheetId="4" r:id="rId17"/>
  </sheets>
  <externalReferences>
    <externalReference r:id="rId18"/>
    <externalReference r:id="rId19"/>
    <externalReference r:id="rId20"/>
    <externalReference r:id="rId21"/>
    <externalReference r:id="rId22"/>
    <externalReference r:id="rId23"/>
    <externalReference r:id="rId24"/>
  </externalReferences>
  <definedNames>
    <definedName name="_xlnm._FilterDatabase" localSheetId="13" hidden="1">X13海棠苑房源明细!$A$2:$F$2225</definedName>
    <definedName name="_xlnm._FilterDatabase" localSheetId="14" hidden="1">X38鹿海园五里房源明细!$A$2:$F$2355</definedName>
    <definedName name="d">'[1]4（补充）'!$D$17:$D$2351</definedName>
    <definedName name="K">'[2]2（处理）'!A1</definedName>
    <definedName name="NO.1">'[1]4（补充）'!$D$2:$D$16</definedName>
    <definedName name="单元" localSheetId="10">#REF!</definedName>
    <definedName name="单元" localSheetId="11">#REF!</definedName>
    <definedName name="单元">#REF!</definedName>
    <definedName name="房号" localSheetId="10">#REF!</definedName>
    <definedName name="房号" localSheetId="11">#REF!</definedName>
    <definedName name="房号">#REF!</definedName>
    <definedName name="房间" localSheetId="10">#REF!</definedName>
    <definedName name="房间" localSheetId="11">#REF!</definedName>
    <definedName name="房间">#REF!</definedName>
    <definedName name="房间号" localSheetId="10">#REF!</definedName>
    <definedName name="房间号" localSheetId="11">#REF!</definedName>
    <definedName name="房间号">#REF!</definedName>
    <definedName name="房屋产权性质">[3]楼层测算!$N$2:$N$9</definedName>
    <definedName name="房屋朝向">[3]楼层测算!$A$117:$A$126</definedName>
    <definedName name="房屋装修">[3]楼层测算!$K$2:$K$5</definedName>
    <definedName name="教委" localSheetId="10">#REF!</definedName>
    <definedName name="教委" localSheetId="11">#REF!</definedName>
    <definedName name="教委">#REF!</definedName>
    <definedName name="扣缴日期" localSheetId="10">#REF!</definedName>
    <definedName name="扣缴日期" localSheetId="11">#REF!</definedName>
    <definedName name="扣缴日期">#REF!</definedName>
    <definedName name="楼栋" localSheetId="10">#REF!</definedName>
    <definedName name="楼栋" localSheetId="11">#REF!</definedName>
    <definedName name="楼栋">#REF!</definedName>
    <definedName name="楼号" localSheetId="10">#REF!</definedName>
    <definedName name="楼号" localSheetId="11">#REF!</definedName>
    <definedName name="楼号">#REF!</definedName>
    <definedName name="区域成熟度" localSheetId="1">#REF!</definedName>
    <definedName name="区域成熟度" localSheetId="10">#REF!</definedName>
    <definedName name="区域成熟度" localSheetId="9">#REF!</definedName>
    <definedName name="区域成熟度" localSheetId="11">#REF!</definedName>
    <definedName name="区域成熟度" localSheetId="8">#REF!</definedName>
    <definedName name="区域成熟度">#REF!</definedName>
    <definedName name="身份证号码" localSheetId="10">#REF!</definedName>
    <definedName name="身份证号码" localSheetId="11">#REF!</definedName>
    <definedName name="身份证号码">#REF!</definedName>
    <definedName name="所在楼层">[3]楼层测算!$L$2:$L$6</definedName>
    <definedName name="租户名称" localSheetId="10">#REF!</definedName>
    <definedName name="租户名称" localSheetId="11">#REF!</definedName>
    <definedName name="租户名称">#REF!</definedName>
    <definedName name="租户银行账户" localSheetId="10">#REF!</definedName>
    <definedName name="租户银行账户" localSheetId="11">#REF!</definedName>
    <definedName name="租户银行账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<sst xmlns="http://schemas.openxmlformats.org/spreadsheetml/2006/main" count="14647" uniqueCount="3228">
  <si>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</si>
  <si>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</si>
  <si>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</si>
  <si>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</si>
  <si>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</si>
  <si>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</si>
  <si>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</si>
  <si>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</si>
  <si>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X13海棠苑</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</si>
  <si>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</si>
  <si>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</si>
  <si>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</si>
  <si>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</si>
  <si>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</si>
  <si>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</si>
  <si>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</si>
  <si>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</si>
  <si>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周边有观海苑、泰河园小区、中芯花园、悦廷、鹿海园、南海家园、博客雅苑等居住小区，居住小区规模较大，入住率较高，综合评价居住区成熟度较好。</t>
  </si>
  <si>
    <t>周边有观海苑、泰河园小区、中芯花园、鹿海园、南海家园、博客雅苑等居住小区，居住小区规模较大，入住率较高，综合评价居住区成熟度较好。</t>
  </si>
  <si>
    <t>周边有贵园南里、中信新城、赢海庄园等居住小区，居住小区规模较大，入住率较高，综合评价居住区成熟度较好</t>
  </si>
  <si>
    <r>
      <rPr>
        <sz val="10"/>
        <rFont val="仿宋_GB2312"/>
        <charset val="134"/>
      </rPr>
      <t>较好</t>
    </r>
  </si>
  <si>
    <t>周边有南海家园一里、南海家园二里、北京城建海梓府等居住小区，居住小区规模较大，入住率较高，综合评价居住区成熟度较好。</t>
  </si>
  <si>
    <t>交通条件</t>
  </si>
  <si>
    <t>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</si>
  <si>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</si>
  <si>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</si>
  <si>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</si>
  <si>
    <t>商业设施</t>
  </si>
  <si>
    <t>周边有临街商铺等，商业设施以小区配套为主，且数量一般，综合评价商业设施一般。</t>
  </si>
  <si>
    <t>周边有物美超市、世纪华联超市、大雄商业中心等，商业设施以小区配套为主，且数量一般，综合评价商业设施一般。</t>
  </si>
  <si>
    <r>
      <rPr>
        <sz val="10"/>
        <rFont val="仿宋_GB2312"/>
        <charset val="134"/>
      </rPr>
      <t>一般</t>
    </r>
  </si>
  <si>
    <t>自然环境</t>
  </si>
  <si>
    <t>周边有南海子公园、亦庄新城滨河公园、凉水河、体育公园等，周边无高等教育学校或博物馆等人文景观，综合评价环境状况一般。</t>
  </si>
  <si>
    <t>周边有南海子公园、亦庄文化广场等，绿化面积较大，自然与人环境较好</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</si>
  <si>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</si>
  <si>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</si>
  <si>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</si>
  <si>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r>
      <rPr>
        <sz val="10"/>
        <rFont val="仿宋_GB2312"/>
        <charset val="134"/>
      </rPr>
      <t>区域内银行、超市、中小学校、餐饮、医院等公共配套设施较齐全</t>
    </r>
  </si>
  <si>
    <r>
      <rPr>
        <sz val="11"/>
        <color theme="1"/>
        <rFont val="仿宋_GB2312"/>
        <charset val="134"/>
      </rPr>
      <t>实物状况</t>
    </r>
  </si>
  <si>
    <t>物业服务</t>
  </si>
  <si>
    <t>有专业物业公司，物业服务保障较好</t>
  </si>
  <si>
    <t>小区环境</t>
  </si>
  <si>
    <r>
      <rPr>
        <sz val="10"/>
        <rFont val="仿宋_GB2312"/>
        <charset val="134"/>
      </rPr>
      <t>绿化率约为</t>
    </r>
    <r>
      <rPr>
        <sz val="10"/>
        <rFont val="Arial"/>
        <charset val="134"/>
      </rPr>
      <t>30%</t>
    </r>
    <r>
      <rPr>
        <sz val="10"/>
        <rFont val="仿宋_GB2312"/>
        <charset val="134"/>
      </rPr>
      <t>，较好</t>
    </r>
  </si>
  <si>
    <t>绿化率约为30%，较好</t>
  </si>
  <si>
    <r>
      <rPr>
        <sz val="10"/>
        <rFont val="仿宋_GB2312"/>
        <charset val="134"/>
      </rPr>
      <t>该小区装修为基本装修，未对居住产生不良影响，一般</t>
    </r>
  </si>
  <si>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</si>
  <si>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</si>
  <si>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</si>
  <si>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</si>
  <si>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</si>
  <si>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</si>
  <si>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t>配备管理人员</t>
  </si>
  <si>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</si>
  <si>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</si>
  <si>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</si>
  <si>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</si>
  <si>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</si>
  <si>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</si>
  <si>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</si>
  <si>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朝向好，能保证较长时间的采光，通风好，综合分析朝向、采光、通风状况好</t>
  </si>
  <si>
    <t>朝向较好，能保证较长时间的采光，通风较好，较好</t>
  </si>
  <si>
    <t>90-150</t>
  </si>
  <si>
    <t>装修</t>
  </si>
  <si>
    <t>该小区装修为普通装修，公共部分装修效果较好，与居住功能相适用，较好</t>
  </si>
  <si>
    <t>空间布局与居住功能适宜；休息、学习与活动空间影响不大，较好</t>
  </si>
  <si>
    <t>设备</t>
  </si>
  <si>
    <t>厨房卫生间配备家具家电，程度较新；功能正常，质量有保证，一般</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</si>
  <si>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</si>
  <si>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</si>
  <si>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</si>
  <si>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</si>
  <si>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</si>
  <si>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</si>
  <si>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</si>
  <si>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</si>
  <si>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</si>
  <si>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</si>
  <si>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</si>
  <si>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</si>
  <si>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</si>
  <si>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</si>
  <si>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</si>
  <si>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</si>
  <si>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</si>
  <si>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</si>
  <si>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</si>
  <si>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</si>
  <si>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</si>
  <si>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</si>
  <si>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</si>
  <si>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</si>
  <si>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342254618</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342254618÷60=5704244</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</si>
  <si>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</si>
  <si>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</si>
  <si>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</si>
  <si>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1.5×12×101371.62=1824689</t>
    </r>
    <r>
      <rPr>
        <sz val="10"/>
        <rFont val="宋体"/>
        <charset val="134"/>
      </rPr>
      <t>元。</t>
    </r>
  </si>
  <si>
    <t>998套卖了580套</t>
  </si>
  <si>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</si>
  <si>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25669</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</si>
  <si>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</si>
  <si>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3.68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3.68×67922.53×12=4476571</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</si>
  <si>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</si>
  <si>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</si>
  <si>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</si>
  <si>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60822972</t>
    </r>
    <r>
      <rPr>
        <sz val="10"/>
        <color rgb="FF000000"/>
        <rFont val="宋体"/>
        <charset val="134"/>
      </rPr>
      <t>×</t>
    </r>
    <r>
      <rPr>
        <sz val="10"/>
        <color rgb="FF000000"/>
        <rFont val="Arial"/>
        <charset val="134"/>
      </rPr>
      <t>2%=1216459</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</si>
  <si>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</si>
  <si>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r>
      <rPr>
        <sz val="10"/>
        <color rgb="FFFF0000"/>
        <rFont val="宋体"/>
        <charset val="134"/>
      </rPr>
      <t>指新建、改</t>
    </r>
    <r>
      <rPr>
        <sz val="10"/>
        <color rgb="FF000000"/>
        <rFont val="宋体"/>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</si>
  <si>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</si>
  <si>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(5704244+3188142+815070+170699)×3%=296345</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</si>
  <si>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</si>
  <si>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</si>
  <si>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</si>
  <si>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</si>
  <si>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r>
      <rPr>
        <sz val="12"/>
        <color theme="1"/>
        <rFont val="仿宋_GB2312"/>
        <charset val="134"/>
      </rPr>
      <t>小区名称</t>
    </r>
  </si>
  <si>
    <r>
      <rPr>
        <sz val="12"/>
        <color theme="1"/>
        <rFont val="仿宋_GB2312"/>
        <charset val="134"/>
      </rPr>
      <t>户型</t>
    </r>
  </si>
  <si>
    <r>
      <rPr>
        <sz val="12"/>
        <color theme="1"/>
        <rFont val="仿宋_GB2312"/>
        <charset val="134"/>
      </rPr>
      <t>朝向</t>
    </r>
  </si>
  <si>
    <r>
      <rPr>
        <sz val="12"/>
        <color theme="1"/>
        <rFont val="仿宋_GB2312"/>
        <charset val="134"/>
      </rPr>
      <t>面积</t>
    </r>
  </si>
  <si>
    <r>
      <rPr>
        <sz val="12"/>
        <color theme="1"/>
        <rFont val="仿宋_GB2312"/>
        <charset val="134"/>
      </rPr>
      <t>装修</t>
    </r>
  </si>
  <si>
    <r>
      <rPr>
        <sz val="12"/>
        <color theme="1"/>
        <rFont val="仿宋_GB2312"/>
        <charset val="134"/>
      </rPr>
      <t>套数</t>
    </r>
  </si>
  <si>
    <r>
      <rPr>
        <sz val="12"/>
        <color theme="1"/>
        <rFont val="仿宋_GB2312"/>
        <charset val="134"/>
      </rPr>
      <t>房源表面积</t>
    </r>
  </si>
  <si>
    <r>
      <rPr>
        <sz val="12"/>
        <color theme="1"/>
        <rFont val="仿宋_GB2312"/>
        <charset val="134"/>
      </rPr>
      <t>不含物业费、取暖费</t>
    </r>
  </si>
  <si>
    <r>
      <rPr>
        <sz val="12"/>
        <color theme="1"/>
        <rFont val="仿宋_GB2312"/>
        <charset val="134"/>
      </rPr>
      <t>物业费</t>
    </r>
  </si>
  <si>
    <r>
      <rPr>
        <sz val="12"/>
        <color theme="1"/>
        <rFont val="仿宋_GB2312"/>
        <charset val="134"/>
      </rPr>
      <t>取暖费</t>
    </r>
  </si>
  <si>
    <r>
      <rPr>
        <sz val="12"/>
        <color theme="1"/>
        <rFont val="仿宋_GB2312"/>
        <charset val="134"/>
      </rPr>
      <t>含物业费、取暖费</t>
    </r>
  </si>
  <si>
    <t>开间</t>
  </si>
  <si>
    <t>普通装修</t>
  </si>
  <si>
    <t>两居</t>
  </si>
  <si>
    <t>X38鹿海园五里</t>
  </si>
  <si>
    <t>待估</t>
  </si>
  <si>
    <r>
      <rPr>
        <sz val="11"/>
        <color indexed="8"/>
        <rFont val="仿宋_GB2312"/>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</si>
  <si>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</si>
  <si>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</si>
  <si>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</si>
  <si>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</si>
  <si>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</si>
  <si>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</si>
  <si>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</si>
  <si>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</si>
  <si>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</si>
  <si>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</si>
  <si>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</si>
  <si>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</si>
  <si>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charset val="134"/>
      </rPr>
      <t>实物状况</t>
    </r>
  </si>
  <si>
    <r>
      <rPr>
        <sz val="10"/>
        <rFont val="仿宋_GB2312"/>
        <charset val="134"/>
      </rPr>
      <t>绿化率约为</t>
    </r>
    <r>
      <rPr>
        <sz val="10"/>
        <rFont val="Arial"/>
        <charset val="134"/>
      </rPr>
      <t>32%</t>
    </r>
    <r>
      <rPr>
        <sz val="10"/>
        <rFont val="仿宋_GB2312"/>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</si>
  <si>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</si>
  <si>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</si>
  <si>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</si>
  <si>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</si>
  <si>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</si>
  <si>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</si>
  <si>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</si>
  <si>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</si>
  <si>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</si>
  <si>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</si>
  <si>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</si>
  <si>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</si>
  <si>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</si>
  <si>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</si>
  <si>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charset val="134"/>
        <scheme val="minor"/>
      </rPr>
      <t>2</t>
    </r>
    <r>
      <rPr>
        <sz val="11"/>
        <color theme="1"/>
        <rFont val="宋体"/>
        <charset val="134"/>
        <scheme val="minor"/>
      </rPr>
      <t>024-10</t>
    </r>
  </si>
  <si>
    <r>
      <rPr>
        <sz val="11"/>
        <color theme="1"/>
        <rFont val="宋体"/>
        <charset val="134"/>
        <scheme val="minor"/>
      </rPr>
      <t>2</t>
    </r>
    <r>
      <rPr>
        <sz val="11"/>
        <color theme="1"/>
        <rFont val="宋体"/>
        <charset val="134"/>
        <scheme val="minor"/>
      </rPr>
      <t>024-11</t>
    </r>
  </si>
  <si>
    <t>2024-12</t>
  </si>
  <si>
    <t>2025年一季度</t>
  </si>
  <si>
    <r>
      <rPr>
        <sz val="11"/>
        <color theme="1"/>
        <rFont val="宋体"/>
        <charset val="134"/>
        <scheme val="minor"/>
      </rPr>
      <t>2</t>
    </r>
    <r>
      <rPr>
        <sz val="11"/>
        <color theme="1"/>
        <rFont val="宋体"/>
        <charset val="134"/>
        <scheme val="minor"/>
      </rPr>
      <t>025-1</t>
    </r>
  </si>
  <si>
    <r>
      <rPr>
        <sz val="11"/>
        <color theme="1"/>
        <rFont val="宋体"/>
        <charset val="134"/>
        <scheme val="minor"/>
      </rPr>
      <t>2</t>
    </r>
    <r>
      <rPr>
        <sz val="11"/>
        <color theme="1"/>
        <rFont val="宋体"/>
        <charset val="134"/>
        <scheme val="minor"/>
      </rPr>
      <t>025-2</t>
    </r>
  </si>
  <si>
    <r>
      <rPr>
        <sz val="11"/>
        <color theme="1"/>
        <rFont val="宋体"/>
        <charset val="134"/>
        <scheme val="minor"/>
      </rPr>
      <t>2</t>
    </r>
    <r>
      <rPr>
        <sz val="11"/>
        <color theme="1"/>
        <rFont val="宋体"/>
        <charset val="134"/>
        <scheme val="minor"/>
      </rPr>
      <t>025-3</t>
    </r>
  </si>
  <si>
    <t>2025年二季度</t>
  </si>
  <si>
    <r>
      <rPr>
        <sz val="11"/>
        <color theme="1"/>
        <rFont val="宋体"/>
        <charset val="134"/>
        <scheme val="minor"/>
      </rPr>
      <t>2</t>
    </r>
    <r>
      <rPr>
        <sz val="11"/>
        <color theme="1"/>
        <rFont val="宋体"/>
        <charset val="134"/>
        <scheme val="minor"/>
      </rPr>
      <t>025-4</t>
    </r>
  </si>
  <si>
    <r>
      <rPr>
        <sz val="11"/>
        <color theme="1"/>
        <rFont val="宋体"/>
        <charset val="134"/>
        <scheme val="minor"/>
      </rPr>
      <t>2</t>
    </r>
    <r>
      <rPr>
        <sz val="11"/>
        <color theme="1"/>
        <rFont val="宋体"/>
        <charset val="134"/>
        <scheme val="minor"/>
      </rPr>
      <t>025-5</t>
    </r>
  </si>
  <si>
    <r>
      <rPr>
        <sz val="11"/>
        <color theme="1"/>
        <rFont val="宋体"/>
        <charset val="134"/>
        <scheme val="minor"/>
      </rPr>
      <t>2</t>
    </r>
    <r>
      <rPr>
        <sz val="11"/>
        <color theme="1"/>
        <rFont val="宋体"/>
        <charset val="134"/>
        <scheme val="minor"/>
      </rPr>
      <t>025-6</t>
    </r>
  </si>
  <si>
    <t>2025年三季度</t>
  </si>
  <si>
    <r>
      <rPr>
        <sz val="11"/>
        <color theme="1"/>
        <rFont val="宋体"/>
        <charset val="134"/>
        <scheme val="minor"/>
      </rPr>
      <t>2</t>
    </r>
    <r>
      <rPr>
        <sz val="11"/>
        <color theme="1"/>
        <rFont val="宋体"/>
        <charset val="134"/>
        <scheme val="minor"/>
      </rPr>
      <t>025-7</t>
    </r>
  </si>
  <si>
    <r>
      <rPr>
        <sz val="11"/>
        <color theme="1"/>
        <rFont val="宋体"/>
        <charset val="134"/>
        <scheme val="minor"/>
      </rPr>
      <t>2</t>
    </r>
    <r>
      <rPr>
        <sz val="11"/>
        <color theme="1"/>
        <rFont val="宋体"/>
        <charset val="134"/>
        <scheme val="minor"/>
      </rPr>
      <t>025-8</t>
    </r>
  </si>
  <si>
    <r>
      <rPr>
        <sz val="11"/>
        <color theme="1"/>
        <rFont val="宋体"/>
        <charset val="134"/>
        <scheme val="minor"/>
      </rPr>
      <t>2</t>
    </r>
    <r>
      <rPr>
        <sz val="11"/>
        <color theme="1"/>
        <rFont val="宋体"/>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</si>
  <si>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</si>
  <si>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</si>
  <si>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</si>
  <si>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</si>
  <si>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</si>
  <si>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</si>
  <si>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</si>
  <si>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</si>
  <si>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</si>
  <si>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</si>
  <si>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月</t>
    </r>
  </si>
  <si>
    <t>取暖费（集中供暖）</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</si>
  <si>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</si>
  <si>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</si>
  <si>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</si>
  <si>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</si>
  <si>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</si>
  <si>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</si>
  <si>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</si>
  <si>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</si>
  <si>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</si>
  <si>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</si>
  <si>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</si>
  <si>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</si>
  <si>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</si>
  <si>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</si>
  <si>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</si>
  <si>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</si>
  <si>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</si>
  <si>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</si>
  <si>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</si>
  <si>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</si>
  <si>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</si>
  <si>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</si>
  <si>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</si>
  <si>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</si>
  <si>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</si>
  <si>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</si>
  <si>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</si>
  <si>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</si>
  <si>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</si>
  <si>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</si>
  <si>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</si>
  <si>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</si>
  <si>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</si>
  <si>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</si>
  <si>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</si>
  <si>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</si>
  <si>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</si>
  <si>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</si>
  <si>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</si>
  <si>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</si>
  <si>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</si>
  <si>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</si>
  <si>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</si>
  <si>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</si>
  <si>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</si>
  <si>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</si>
  <si>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</si>
  <si>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</si>
  <si>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</si>
  <si>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</si>
  <si>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</si>
  <si>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</si>
  <si>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</si>
  <si>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</si>
  <si>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</si>
  <si>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</si>
  <si>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</si>
  <si>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</si>
  <si>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</si>
  <si>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</si>
  <si>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</si>
  <si>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</si>
  <si>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</si>
  <si>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</si>
  <si>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</si>
  <si>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</si>
  <si>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</si>
  <si>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</si>
  <si>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</si>
  <si>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</si>
  <si>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</si>
  <si>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</si>
  <si>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</si>
  <si>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</si>
  <si>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</si>
  <si>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</si>
  <si>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</si>
  <si>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</si>
  <si>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</si>
  <si>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</si>
  <si>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</si>
  <si>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</si>
  <si>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</si>
  <si>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</si>
  <si>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</si>
  <si>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</si>
  <si>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</si>
  <si>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</si>
  <si>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</si>
  <si>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</si>
  <si>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</si>
  <si>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</si>
  <si>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</si>
  <si>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</si>
  <si>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</si>
  <si>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</si>
  <si>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</si>
  <si>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</si>
  <si>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</si>
  <si>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</si>
  <si>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</si>
  <si>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</si>
  <si>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</si>
  <si>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</si>
  <si>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</si>
  <si>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</si>
  <si>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</si>
  <si>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</si>
  <si>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</si>
  <si>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</si>
  <si>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</si>
  <si>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</si>
  <si>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</si>
  <si>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</si>
  <si>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</si>
  <si>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</si>
  <si>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</si>
  <si>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</si>
  <si>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</si>
  <si>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</si>
  <si>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</si>
  <si>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</si>
  <si>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</si>
  <si>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</si>
  <si>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</si>
  <si>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</si>
  <si>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</si>
  <si>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</si>
  <si>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</si>
  <si>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</si>
  <si>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</si>
  <si>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</si>
  <si>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</si>
  <si>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</si>
  <si>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</si>
  <si>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</si>
  <si>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</si>
  <si>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</si>
  <si>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</si>
  <si>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</si>
  <si>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</si>
  <si>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</si>
  <si>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</si>
  <si>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</si>
  <si>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</si>
  <si>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</si>
  <si>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</si>
  <si>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</si>
  <si>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</si>
  <si>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</si>
  <si>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</si>
  <si>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</si>
  <si>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</si>
  <si>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</si>
  <si>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</si>
  <si>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</si>
  <si>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</si>
  <si>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</si>
  <si>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</si>
  <si>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</si>
  <si>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</si>
  <si>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</si>
  <si>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</si>
  <si>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</si>
  <si>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</si>
  <si>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</si>
  <si>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</si>
  <si>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</si>
  <si>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</si>
  <si>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</si>
  <si>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</si>
  <si>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</si>
  <si>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</si>
  <si>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</si>
  <si>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</si>
  <si>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</si>
  <si>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</si>
  <si>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</si>
  <si>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</si>
  <si>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</si>
  <si>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</si>
  <si>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</si>
  <si>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</si>
  <si>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</si>
  <si>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</si>
  <si>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</si>
  <si>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</si>
  <si>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</si>
  <si>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</si>
  <si>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</si>
  <si>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</si>
  <si>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</si>
  <si>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</si>
  <si>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</si>
  <si>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</si>
  <si>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</si>
  <si>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</si>
  <si>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</si>
  <si>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</si>
  <si>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</si>
  <si>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</si>
  <si>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</si>
  <si>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</si>
  <si>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</si>
  <si>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</si>
  <si>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</si>
  <si>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</si>
  <si>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</si>
  <si>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</si>
  <si>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</si>
  <si>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</si>
  <si>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</si>
  <si>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</si>
  <si>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</si>
  <si>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</si>
  <si>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</si>
  <si>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</si>
  <si>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</si>
  <si>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</si>
  <si>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</si>
  <si>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</si>
  <si>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</si>
  <si>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</si>
  <si>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</si>
  <si>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</si>
  <si>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</si>
  <si>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</si>
  <si>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</si>
  <si>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</si>
  <si>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</si>
  <si>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</si>
  <si>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</si>
  <si>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</si>
  <si>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</si>
  <si>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</si>
  <si>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</si>
  <si>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</si>
  <si>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</si>
  <si>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</si>
  <si>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</si>
  <si>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</si>
  <si>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</si>
  <si>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</si>
  <si>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</si>
  <si>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</si>
  <si>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</si>
  <si>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</si>
  <si>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</si>
  <si>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</si>
  <si>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</si>
  <si>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</si>
  <si>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</si>
  <si>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</si>
  <si>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</si>
  <si>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</si>
  <si>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</si>
  <si>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</si>
  <si>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</si>
  <si>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</si>
  <si>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</si>
  <si>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</si>
  <si>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</si>
  <si>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</si>
  <si>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</si>
  <si>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</si>
  <si>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</si>
  <si>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</si>
  <si>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</si>
  <si>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</si>
  <si>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</si>
  <si>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</si>
  <si>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</si>
  <si>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</si>
  <si>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</si>
  <si>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</si>
  <si>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</si>
  <si>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</si>
  <si>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charset val="134"/>
      </rPr>
      <t>中指数据</t>
    </r>
  </si>
  <si>
    <t>时间</t>
  </si>
  <si>
    <r>
      <rPr>
        <sz val="11"/>
        <rFont val="宋体"/>
        <charset val="134"/>
      </rPr>
      <t>时间</t>
    </r>
  </si>
  <si>
    <r>
      <rPr>
        <sz val="11"/>
        <rFont val="宋体"/>
        <charset val="134"/>
      </rPr>
      <t>样本数量</t>
    </r>
  </si>
  <si>
    <t>含物业费、含供暖费平均租金单价</t>
  </si>
  <si>
    <t>含物业费、不含供暖费平均租金单价</t>
  </si>
  <si>
    <t>含物业费，不含取暖费</t>
  </si>
  <si>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7-9</t>
    </r>
    <r>
      <rPr>
        <sz val="11"/>
        <color theme="1"/>
        <rFont val="宋体"/>
        <charset val="134"/>
      </rPr>
      <t>月）</t>
    </r>
  </si>
  <si>
    <t>——</t>
  </si>
  <si>
    <r>
      <rPr>
        <sz val="11"/>
        <color theme="1"/>
        <rFont val="宋体"/>
        <charset val="134"/>
      </rPr>
      <t>平均月租金</t>
    </r>
  </si>
  <si>
    <r>
      <rPr>
        <sz val="11"/>
        <color theme="1"/>
        <rFont val="宋体"/>
        <charset val="134"/>
      </rPr>
      <t>权重</t>
    </r>
  </si>
  <si>
    <r>
      <rPr>
        <sz val="11"/>
        <color theme="1"/>
        <rFont val="宋体"/>
        <charset val="134"/>
      </rPr>
      <t>结论</t>
    </r>
  </si>
  <si>
    <t>不含物业费和取暖费</t>
  </si>
  <si>
    <r>
      <rPr>
        <sz val="11"/>
        <color theme="1"/>
        <rFont val="宋体"/>
        <charset val="134"/>
      </rPr>
      <t>中指</t>
    </r>
  </si>
  <si>
    <r>
      <rPr>
        <sz val="11"/>
        <color theme="1"/>
        <rFont val="宋体"/>
        <charset val="134"/>
      </rPr>
      <t>城研中心</t>
    </r>
  </si>
  <si>
    <t>2021年四季度（2021年10-12月）</t>
  </si>
  <si>
    <r>
      <rPr>
        <sz val="11"/>
        <color theme="1"/>
        <rFont val="宋体"/>
        <charset val="134"/>
      </rPr>
      <t>市场数据</t>
    </r>
  </si>
  <si>
    <t>2022年一季度（2022年1-3月）</t>
  </si>
  <si>
    <t>2022年二季度（2022年4-6月）</t>
  </si>
  <si>
    <r>
      <rPr>
        <sz val="11"/>
        <color theme="1"/>
        <rFont val="Arial"/>
        <charset val="134"/>
      </rPr>
      <t>2022</t>
    </r>
    <r>
      <rPr>
        <sz val="11"/>
        <color theme="1"/>
        <rFont val="宋体"/>
        <charset val="134"/>
      </rPr>
      <t>年三季度（</t>
    </r>
    <r>
      <rPr>
        <sz val="11"/>
        <color theme="1"/>
        <rFont val="Arial"/>
        <charset val="134"/>
      </rPr>
      <t>2022</t>
    </r>
    <r>
      <rPr>
        <sz val="11"/>
        <color theme="1"/>
        <rFont val="宋体"/>
        <charset val="134"/>
      </rPr>
      <t>年</t>
    </r>
    <r>
      <rPr>
        <sz val="11"/>
        <color theme="1"/>
        <rFont val="Arial"/>
        <charset val="134"/>
      </rPr>
      <t>7</t>
    </r>
    <r>
      <rPr>
        <sz val="11"/>
        <color theme="1"/>
        <rFont val="宋体"/>
        <charset val="134"/>
      </rPr>
      <t>月）</t>
    </r>
  </si>
  <si>
    <r>
      <rPr>
        <sz val="11"/>
        <rFont val="宋体"/>
        <charset val="134"/>
      </rPr>
      <t>平均月租金</t>
    </r>
  </si>
  <si>
    <r>
      <rPr>
        <b/>
        <sz val="11"/>
        <color theme="1"/>
        <rFont val="宋体"/>
        <charset val="134"/>
      </rPr>
      <t>城研中心提供数据</t>
    </r>
  </si>
  <si>
    <r>
      <rPr>
        <sz val="11"/>
        <color theme="1"/>
        <rFont val="宋体"/>
        <charset val="134"/>
      </rPr>
      <t>时间</t>
    </r>
  </si>
  <si>
    <r>
      <rPr>
        <sz val="11"/>
        <color theme="1"/>
        <rFont val="宋体"/>
        <charset val="134"/>
      </rPr>
      <t>样本数量</t>
    </r>
  </si>
  <si>
    <t xml:space="preserve">    </t>
  </si>
  <si>
    <r>
      <rPr>
        <b/>
        <sz val="11"/>
        <color theme="1"/>
        <rFont val="宋体"/>
        <charset val="134"/>
      </rPr>
      <t>市场调查数据</t>
    </r>
  </si>
  <si>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8-9</t>
    </r>
    <r>
      <rPr>
        <sz val="11"/>
        <color theme="1"/>
        <rFont val="宋体"/>
        <charset val="134"/>
      </rPr>
      <t>月）</t>
    </r>
  </si>
  <si>
    <t>日期</t>
  </si>
  <si>
    <t>价格</t>
  </si>
  <si>
    <t>单价</t>
  </si>
  <si>
    <t>月均</t>
  </si>
  <si>
    <t>精装修</t>
  </si>
  <si>
    <t>中楼层</t>
  </si>
  <si>
    <t>二居室</t>
  </si>
  <si>
    <t>出租日期</t>
  </si>
  <si>
    <r>
      <rPr>
        <sz val="9"/>
        <color rgb="FF000000"/>
        <rFont val="华文细黑"/>
        <charset val="134"/>
      </rPr>
      <t>租金（元</t>
    </r>
    <r>
      <rPr>
        <sz val="9"/>
        <color rgb="FF000000"/>
        <rFont val="Arial"/>
        <charset val="134"/>
      </rPr>
      <t>/</t>
    </r>
    <r>
      <rPr>
        <sz val="9"/>
        <color rgb="FF000000"/>
        <rFont val="华文细黑"/>
        <charset val="134"/>
      </rPr>
      <t>㎡</t>
    </r>
    <r>
      <rPr>
        <sz val="9"/>
        <color rgb="FF000000"/>
        <rFont val="Arial"/>
        <charset val="134"/>
      </rPr>
      <t>·</t>
    </r>
    <r>
      <rPr>
        <sz val="9"/>
        <color rgb="FF000000"/>
        <rFont val="华文细黑"/>
        <charset val="134"/>
      </rPr>
      <t>月）</t>
    </r>
  </si>
  <si>
    <t>无照片</t>
  </si>
  <si>
    <t>三居室</t>
  </si>
  <si>
    <r>
      <rPr>
        <sz val="11"/>
        <color theme="1"/>
        <rFont val="宋体"/>
        <charset val="134"/>
      </rPr>
      <t>低</t>
    </r>
    <r>
      <rPr>
        <sz val="11"/>
        <color theme="1"/>
        <rFont val="Arial"/>
        <charset val="134"/>
      </rPr>
      <t>/9</t>
    </r>
  </si>
  <si>
    <r>
      <rPr>
        <sz val="11"/>
        <color theme="1"/>
        <rFont val="宋体"/>
        <charset val="134"/>
      </rPr>
      <t>中</t>
    </r>
    <r>
      <rPr>
        <sz val="11"/>
        <color theme="1"/>
        <rFont val="Arial"/>
        <charset val="134"/>
      </rPr>
      <t>/11</t>
    </r>
  </si>
  <si>
    <r>
      <rPr>
        <sz val="11"/>
        <color theme="1"/>
        <rFont val="宋体"/>
        <charset val="134"/>
      </rPr>
      <t>中</t>
    </r>
    <r>
      <rPr>
        <sz val="11"/>
        <color theme="1"/>
        <rFont val="Arial"/>
        <charset val="134"/>
      </rPr>
      <t>/10</t>
    </r>
  </si>
  <si>
    <r>
      <rPr>
        <sz val="11"/>
        <color theme="1"/>
        <rFont val="宋体"/>
        <charset val="134"/>
      </rPr>
      <t>高</t>
    </r>
    <r>
      <rPr>
        <sz val="11"/>
        <color theme="1"/>
        <rFont val="Arial"/>
        <charset val="134"/>
      </rPr>
      <t>/11</t>
    </r>
  </si>
  <si>
    <r>
      <rPr>
        <sz val="11"/>
        <color theme="1"/>
        <rFont val="宋体"/>
        <charset val="134"/>
      </rPr>
      <t>低</t>
    </r>
    <r>
      <rPr>
        <sz val="11"/>
        <color theme="1"/>
        <rFont val="Arial"/>
        <charset val="134"/>
      </rPr>
      <t>/11</t>
    </r>
  </si>
  <si>
    <r>
      <rPr>
        <sz val="11"/>
        <color theme="1"/>
        <rFont val="宋体"/>
        <charset val="134"/>
      </rPr>
      <t>中</t>
    </r>
    <r>
      <rPr>
        <sz val="11"/>
        <color theme="1"/>
        <rFont val="Arial"/>
        <charset val="134"/>
      </rPr>
      <t>/4</t>
    </r>
  </si>
  <si>
    <r>
      <rPr>
        <sz val="11"/>
        <color theme="1"/>
        <rFont val="宋体"/>
        <charset val="134"/>
      </rPr>
      <t>低</t>
    </r>
    <r>
      <rPr>
        <sz val="11"/>
        <color theme="1"/>
        <rFont val="Arial"/>
        <charset val="134"/>
      </rPr>
      <t>/10</t>
    </r>
  </si>
  <si>
    <r>
      <rPr>
        <sz val="11"/>
        <color theme="1"/>
        <rFont val="宋体"/>
        <charset val="134"/>
      </rPr>
      <t>高</t>
    </r>
    <r>
      <rPr>
        <sz val="11"/>
        <color theme="1"/>
        <rFont val="Arial"/>
        <charset val="134"/>
      </rPr>
      <t>/10</t>
    </r>
  </si>
  <si>
    <t>样本数量</t>
  </si>
  <si>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月）（不含物业费、不含取暖费）</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</si>
  <si>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月）（含物业费、不含取暖费）</t>
    </r>
  </si>
  <si>
    <r>
      <rPr>
        <sz val="11"/>
        <color rgb="FF000000"/>
        <rFont val="Arial"/>
        <charset val="134"/>
      </rPr>
      <t>2020</t>
    </r>
    <r>
      <rPr>
        <sz val="11"/>
        <color rgb="FF000000"/>
        <rFont val="宋体"/>
        <charset val="134"/>
      </rPr>
      <t>年三季度</t>
    </r>
  </si>
  <si>
    <r>
      <rPr>
        <sz val="11"/>
        <color rgb="FF000000"/>
        <rFont val="Arial"/>
        <charset val="134"/>
      </rPr>
      <t>2020</t>
    </r>
    <r>
      <rPr>
        <sz val="11"/>
        <color rgb="FF000000"/>
        <rFont val="宋体"/>
        <charset val="134"/>
      </rPr>
      <t>年四季度</t>
    </r>
  </si>
  <si>
    <r>
      <rPr>
        <sz val="11"/>
        <color rgb="FF000000"/>
        <rFont val="Arial"/>
        <charset val="134"/>
      </rPr>
      <t>2021</t>
    </r>
    <r>
      <rPr>
        <sz val="11"/>
        <color rgb="FF000000"/>
        <rFont val="宋体"/>
        <charset val="134"/>
      </rPr>
      <t>年一季度</t>
    </r>
  </si>
  <si>
    <r>
      <rPr>
        <sz val="11"/>
        <color rgb="FF000000"/>
        <rFont val="Arial"/>
        <charset val="134"/>
      </rPr>
      <t>202</t>
    </r>
    <r>
      <rPr>
        <sz val="11"/>
        <color rgb="FF000000"/>
        <rFont val="宋体"/>
        <charset val="134"/>
      </rPr>
      <t>年二季度</t>
    </r>
  </si>
  <si>
    <r>
      <rPr>
        <sz val="11"/>
        <color rgb="FF000000"/>
        <rFont val="Arial"/>
        <charset val="134"/>
      </rPr>
      <t>2021</t>
    </r>
    <r>
      <rPr>
        <sz val="11"/>
        <color rgb="FF000000"/>
        <rFont val="宋体"/>
        <charset val="134"/>
      </rPr>
      <t>年三季度（</t>
    </r>
    <r>
      <rPr>
        <sz val="11"/>
        <color rgb="FF000000"/>
        <rFont val="Arial"/>
        <charset val="134"/>
      </rPr>
      <t>7</t>
    </r>
    <r>
      <rPr>
        <sz val="11"/>
        <color rgb="FF000000"/>
        <rFont val="宋体"/>
        <charset val="134"/>
      </rPr>
      <t>月）</t>
    </r>
  </si>
  <si>
    <t>平均月租金</t>
  </si>
  <si>
    <r>
      <rPr>
        <sz val="9"/>
        <color rgb="FF000000"/>
        <rFont val="华文细黑"/>
        <charset val="134"/>
      </rPr>
      <t>租金平均单价（元</t>
    </r>
    <r>
      <rPr>
        <sz val="9"/>
        <color rgb="FF000000"/>
        <rFont val="Arial"/>
        <charset val="134"/>
      </rPr>
      <t>/</t>
    </r>
    <r>
      <rPr>
        <sz val="9"/>
        <color rgb="FF000000"/>
        <rFont val="华文细黑"/>
        <charset val="134"/>
      </rPr>
      <t>平方米</t>
    </r>
    <r>
      <rPr>
        <sz val="9"/>
        <color rgb="FF000000"/>
        <rFont val="Arial"/>
        <charset val="134"/>
      </rPr>
      <t>·</t>
    </r>
    <r>
      <rPr>
        <sz val="9"/>
        <color rgb="FF000000"/>
        <rFont val="华文细黑"/>
        <charset val="134"/>
      </rPr>
      <t>月）（不含物业费、不含取暖费）</t>
    </r>
  </si>
  <si>
    <r>
      <rPr>
        <sz val="9"/>
        <color rgb="FF000000"/>
        <rFont val="Arial"/>
        <charset val="134"/>
      </rPr>
      <t>2020</t>
    </r>
    <r>
      <rPr>
        <sz val="9"/>
        <color rgb="FF000000"/>
        <rFont val="华文细黑"/>
        <charset val="134"/>
      </rPr>
      <t>年三季度</t>
    </r>
  </si>
  <si>
    <r>
      <rPr>
        <sz val="9"/>
        <color rgb="FF000000"/>
        <rFont val="Arial"/>
        <charset val="134"/>
      </rPr>
      <t>2020</t>
    </r>
    <r>
      <rPr>
        <sz val="9"/>
        <color rgb="FF000000"/>
        <rFont val="华文细黑"/>
        <charset val="134"/>
      </rPr>
      <t>年四季度</t>
    </r>
  </si>
  <si>
    <r>
      <rPr>
        <sz val="9"/>
        <color rgb="FF000000"/>
        <rFont val="Arial"/>
        <charset val="134"/>
      </rPr>
      <t>2021</t>
    </r>
    <r>
      <rPr>
        <sz val="9"/>
        <color rgb="FF000000"/>
        <rFont val="华文细黑"/>
        <charset val="134"/>
      </rPr>
      <t>年一季度</t>
    </r>
  </si>
  <si>
    <r>
      <rPr>
        <sz val="9"/>
        <color rgb="FF000000"/>
        <rFont val="Arial"/>
        <charset val="134"/>
      </rPr>
      <t>202</t>
    </r>
    <r>
      <rPr>
        <sz val="9"/>
        <color rgb="FF000000"/>
        <rFont val="华文细黑"/>
        <charset val="134"/>
      </rPr>
      <t>年二季度</t>
    </r>
  </si>
  <si>
    <r>
      <rPr>
        <sz val="9"/>
        <color rgb="FF000000"/>
        <rFont val="Arial"/>
        <charset val="134"/>
      </rPr>
      <t>2021</t>
    </r>
    <r>
      <rPr>
        <sz val="9"/>
        <color rgb="FF000000"/>
        <rFont val="华文细黑"/>
        <charset val="134"/>
      </rPr>
      <t>年三季度（</t>
    </r>
    <r>
      <rPr>
        <sz val="9"/>
        <color rgb="FF000000"/>
        <rFont val="Arial"/>
        <charset val="134"/>
      </rPr>
      <t>7</t>
    </r>
    <r>
      <rPr>
        <sz val="9"/>
        <color rgb="FF000000"/>
        <rFont val="华文细黑"/>
        <charset val="134"/>
      </rPr>
      <t>月）</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</si>
  <si>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月）（含物业费、含取暖费）</t>
    </r>
  </si>
  <si>
    <t>一居室</t>
  </si>
  <si>
    <r>
      <rPr>
        <sz val="11"/>
        <color theme="1"/>
        <rFont val="Arial"/>
        <charset val="134"/>
      </rPr>
      <t>2020</t>
    </r>
    <r>
      <rPr>
        <sz val="11"/>
        <color theme="1"/>
        <rFont val="宋体"/>
        <charset val="134"/>
      </rPr>
      <t>年三季度</t>
    </r>
  </si>
  <si>
    <r>
      <rPr>
        <sz val="11"/>
        <color theme="1"/>
        <rFont val="Arial"/>
        <charset val="134"/>
      </rPr>
      <t>2020</t>
    </r>
    <r>
      <rPr>
        <sz val="11"/>
        <color theme="1"/>
        <rFont val="宋体"/>
        <charset val="134"/>
      </rPr>
      <t>年四季度</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</si>
  <si>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</si>
  <si>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</si>
  <si>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</si>
  <si>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color theme="1"/>
        <rFont val="宋体"/>
        <charset val="134"/>
      </rPr>
      <t>不含供暖费平均租金单价</t>
    </r>
  </si>
  <si>
    <r>
      <rPr>
        <sz val="11"/>
        <color theme="1"/>
        <rFont val="Arial"/>
        <charset val="134"/>
      </rPr>
      <t>2020</t>
    </r>
    <r>
      <rPr>
        <sz val="11"/>
        <color theme="1"/>
        <rFont val="宋体"/>
        <charset val="134"/>
      </rPr>
      <t>年二季度</t>
    </r>
  </si>
  <si>
    <t>不含物业费、不含供暖费平均租金单价</t>
  </si>
  <si>
    <t>取暖费</t>
  </si>
  <si>
    <r>
      <rPr>
        <sz val="11"/>
        <color theme="1"/>
        <rFont val="宋体"/>
        <charset val="134"/>
      </rPr>
      <t>低</t>
    </r>
    <r>
      <rPr>
        <sz val="11"/>
        <color theme="1"/>
        <rFont val="Arial"/>
        <charset val="134"/>
      </rPr>
      <t>/6</t>
    </r>
  </si>
  <si>
    <r>
      <rPr>
        <sz val="11"/>
        <color theme="1"/>
        <rFont val="宋体"/>
        <charset val="134"/>
      </rPr>
      <t>中</t>
    </r>
    <r>
      <rPr>
        <sz val="11"/>
        <color theme="1"/>
        <rFont val="Arial"/>
        <charset val="134"/>
      </rPr>
      <t>/6</t>
    </r>
  </si>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</sst>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76">
    <font>
      <sz val="11"/>
      <color theme="1"/>
      <name val="宋体"/>
      <charset val="134"/>
      <scheme val="minor"/>
    </font>
    <font>
      <sz val="11"/>
      <color rgb="FF666666"/>
      <name val="微软雅黑"/>
      <charset val="134"/>
    </font>
    <font>
      <sz val="10.5"/>
      <color theme="1"/>
      <name val="Arial"/>
      <charset val="134"/>
    </font>
    <font>
      <sz val="20"/>
      <color theme="1"/>
      <name val="微软雅黑"/>
      <charset val="134"/>
    </font>
    <font>
      <sz val="12"/>
      <color theme="1"/>
      <name val="宋体"/>
      <charset val="134"/>
      <scheme val="minor"/>
    </font>
    <font>
      <b/>
      <sz val="12"/>
      <color indexed="8"/>
      <name val="微软雅黑"/>
      <charset val="134"/>
    </font>
    <font>
      <sz val="12"/>
      <name val="微软雅黑"/>
      <charset val="134"/>
    </font>
    <font>
      <sz val="12"/>
      <color rgb="FFFF0000"/>
      <name val="微软雅黑"/>
      <charset val="134"/>
    </font>
    <font>
      <sz val="12"/>
      <color theme="1"/>
      <name val="微软雅黑"/>
      <charset val="134"/>
    </font>
    <font>
      <b/>
      <sz val="12"/>
      <color rgb="FFFF0000"/>
      <name val="宋体"/>
      <charset val="134"/>
      <scheme val="minor"/>
    </font>
    <font>
      <b/>
      <sz val="11"/>
      <color theme="1"/>
      <name val="微软雅黑"/>
      <charset val="134"/>
    </font>
    <font>
      <sz val="11"/>
      <color theme="1"/>
      <name val="微软雅黑"/>
      <charset val="134"/>
    </font>
    <font>
      <sz val="10"/>
      <name val="微软雅黑"/>
      <charset val="134"/>
    </font>
    <font>
      <sz val="10"/>
      <color theme="1"/>
      <name val="宋体"/>
      <charset val="134"/>
      <scheme val="minor"/>
    </font>
    <font>
      <b/>
      <sz val="14"/>
      <color theme="1"/>
      <name val="宋体"/>
      <charset val="134"/>
      <scheme val="minor"/>
    </font>
    <font>
      <b/>
      <sz val="10"/>
      <color theme="1"/>
      <name val="宋体"/>
      <charset val="134"/>
      <scheme val="minor"/>
    </font>
    <font>
      <sz val="10"/>
      <name val="宋体"/>
      <charset val="134"/>
      <scheme val="minor"/>
    </font>
    <font>
      <sz val="11"/>
      <color rgb="FFFF0000"/>
      <name val="宋体"/>
      <charset val="134"/>
      <scheme val="minor"/>
    </font>
    <font>
      <sz val="11"/>
      <color theme="1"/>
      <name val="Arial"/>
      <charset val="134"/>
    </font>
    <font>
      <b/>
      <sz val="11"/>
      <color theme="1"/>
      <name val="Arial"/>
      <charset val="134"/>
    </font>
    <font>
      <sz val="11"/>
      <color theme="1"/>
      <name val="宋体"/>
      <charset val="134"/>
    </font>
    <font>
      <sz val="11"/>
      <name val="Arial"/>
      <charset val="134"/>
    </font>
    <font>
      <sz val="10"/>
      <name val="Arial"/>
      <charset val="134"/>
    </font>
    <font>
      <sz val="11"/>
      <name val="宋体"/>
      <charset val="134"/>
      <scheme val="minor"/>
    </font>
    <font>
      <sz val="11"/>
      <name val="宋体"/>
      <charset val="134"/>
    </font>
    <font>
      <sz val="11"/>
      <color rgb="FF92D050"/>
      <name val="宋体"/>
      <charset val="134"/>
      <scheme val="minor"/>
    </font>
    <font>
      <sz val="11"/>
      <color rgb="FF92D050"/>
      <name val="Arial"/>
      <charset val="134"/>
    </font>
    <font>
      <sz val="11"/>
      <color rgb="FF92D050"/>
      <name val="宋体"/>
      <charset val="134"/>
    </font>
    <font>
      <sz val="9"/>
      <color rgb="FF000000"/>
      <name val="华文细黑"/>
      <charset val="134"/>
    </font>
    <font>
      <sz val="11"/>
      <color rgb="FF000000"/>
      <name val="宋体"/>
      <charset val="134"/>
    </font>
    <font>
      <sz val="11"/>
      <color rgb="FF000000"/>
      <name val="Arial"/>
      <charset val="134"/>
    </font>
    <font>
      <sz val="10"/>
      <color theme="1"/>
      <name val="Arial"/>
      <charset val="134"/>
    </font>
    <font>
      <sz val="9"/>
      <color rgb="FF000000"/>
      <name val="Arial"/>
      <charset val="134"/>
    </font>
    <font>
      <sz val="12"/>
      <color rgb="FFFF0000"/>
      <name val="宋体"/>
      <charset val="134"/>
      <scheme val="minor"/>
    </font>
    <font>
      <sz val="12"/>
      <name val="宋体"/>
      <charset val="134"/>
      <scheme val="minor"/>
    </font>
    <font>
      <sz val="11"/>
      <color rgb="FF000000"/>
      <name val="等线"/>
      <charset val="134"/>
    </font>
    <font>
      <sz val="11"/>
      <name val="等线"/>
      <charset val="134"/>
    </font>
    <font>
      <sz val="11"/>
      <color rgb="FFFF0000"/>
      <name val="等线"/>
      <charset val="134"/>
    </font>
    <font>
      <b/>
      <sz val="10.5"/>
      <name val="宋体"/>
      <charset val="134"/>
    </font>
    <font>
      <sz val="10"/>
      <name val="仿宋_GB2312"/>
      <charset val="134"/>
    </font>
    <font>
      <sz val="10"/>
      <name val="方正书宋_GBK"/>
      <charset val="134"/>
    </font>
    <font>
      <sz val="10"/>
      <color rgb="FFFF0000"/>
      <name val="Arial"/>
      <charset val="134"/>
    </font>
    <font>
      <sz val="12"/>
      <color theme="1"/>
      <name val="Arial"/>
      <charset val="134"/>
    </font>
    <font>
      <sz val="12"/>
      <color theme="1"/>
      <name val="宋体"/>
      <charset val="134"/>
    </font>
    <font>
      <sz val="10"/>
      <color rgb="FF000000"/>
      <name val="宋体"/>
      <charset val="134"/>
    </font>
    <font>
      <sz val="10"/>
      <color rgb="FF000000"/>
      <name val="Arial"/>
      <charset val="134"/>
    </font>
    <font>
      <sz val="10"/>
      <name val="宋体"/>
      <charset val="134"/>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Calibri"/>
      <charset val="134"/>
    </font>
    <font>
      <sz val="11"/>
      <color indexed="8"/>
      <name val="Calibri"/>
      <charset val="134"/>
    </font>
    <font>
      <sz val="11"/>
      <color indexed="8"/>
      <name val="宋体"/>
      <charset val="134"/>
    </font>
    <font>
      <sz val="12"/>
      <name val="宋体"/>
      <charset val="134"/>
    </font>
    <font>
      <sz val="12"/>
      <color theme="1"/>
      <name val="仿宋_GB2312"/>
      <charset val="134"/>
    </font>
    <font>
      <b/>
      <sz val="11"/>
      <color theme="1"/>
      <name val="宋体"/>
      <charset val="134"/>
    </font>
    <font>
      <sz val="10"/>
      <color rgb="FFFF0000"/>
      <name val="宋体"/>
      <charset val="134"/>
    </font>
    <font>
      <sz val="11"/>
      <color theme="1"/>
      <name val="仿宋_GB2312"/>
      <charset val="134"/>
    </font>
    <font>
      <sz val="11"/>
      <color indexed="8"/>
      <name val="仿宋_GB2312"/>
      <charset val="134"/>
    </font>
  </fonts>
  <fills count="3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0"/>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0" fillId="15" borderId="17"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8" applyNumberFormat="0" applyFill="0" applyAlignment="0" applyProtection="0">
      <alignment vertical="center"/>
    </xf>
    <xf numFmtId="0" fontId="54" fillId="0" borderId="18" applyNumberFormat="0" applyFill="0" applyAlignment="0" applyProtection="0">
      <alignment vertical="center"/>
    </xf>
    <xf numFmtId="0" fontId="55" fillId="0" borderId="19" applyNumberFormat="0" applyFill="0" applyAlignment="0" applyProtection="0">
      <alignment vertical="center"/>
    </xf>
    <xf numFmtId="0" fontId="55" fillId="0" borderId="0" applyNumberFormat="0" applyFill="0" applyBorder="0" applyAlignment="0" applyProtection="0">
      <alignment vertical="center"/>
    </xf>
    <xf numFmtId="0" fontId="56" fillId="16" borderId="20" applyNumberFormat="0" applyAlignment="0" applyProtection="0">
      <alignment vertical="center"/>
    </xf>
    <xf numFmtId="0" fontId="57" fillId="17" borderId="21" applyNumberFormat="0" applyAlignment="0" applyProtection="0">
      <alignment vertical="center"/>
    </xf>
    <xf numFmtId="0" fontId="58" fillId="17" borderId="20" applyNumberFormat="0" applyAlignment="0" applyProtection="0">
      <alignment vertical="center"/>
    </xf>
    <xf numFmtId="0" fontId="59" fillId="18" borderId="22" applyNumberFormat="0" applyAlignment="0" applyProtection="0">
      <alignment vertical="center"/>
    </xf>
    <xf numFmtId="0" fontId="60" fillId="0" borderId="23" applyNumberFormat="0" applyFill="0" applyAlignment="0" applyProtection="0">
      <alignment vertical="center"/>
    </xf>
    <xf numFmtId="0" fontId="61" fillId="0" borderId="24" applyNumberFormat="0" applyFill="0" applyAlignment="0" applyProtection="0">
      <alignment vertical="center"/>
    </xf>
    <xf numFmtId="0" fontId="62" fillId="19" borderId="0" applyNumberFormat="0" applyBorder="0" applyAlignment="0" applyProtection="0">
      <alignment vertical="center"/>
    </xf>
    <xf numFmtId="0" fontId="63" fillId="20" borderId="0" applyNumberFormat="0" applyBorder="0" applyAlignment="0" applyProtection="0">
      <alignment vertical="center"/>
    </xf>
    <xf numFmtId="0" fontId="64" fillId="21" borderId="0" applyNumberFormat="0" applyBorder="0" applyAlignment="0" applyProtection="0">
      <alignment vertical="center"/>
    </xf>
    <xf numFmtId="0" fontId="65" fillId="22"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6" fillId="9" borderId="0" applyNumberFormat="0" applyBorder="0" applyAlignment="0" applyProtection="0">
      <alignment vertical="center"/>
    </xf>
    <xf numFmtId="0" fontId="66" fillId="14" borderId="0" applyNumberFormat="0" applyBorder="0" applyAlignment="0" applyProtection="0">
      <alignment vertical="center"/>
    </xf>
    <xf numFmtId="0" fontId="65" fillId="6" borderId="0" applyNumberFormat="0" applyBorder="0" applyAlignment="0" applyProtection="0">
      <alignment vertical="center"/>
    </xf>
    <xf numFmtId="0" fontId="65" fillId="27" borderId="0" applyNumberFormat="0" applyBorder="0" applyAlignment="0" applyProtection="0">
      <alignment vertical="center"/>
    </xf>
    <xf numFmtId="0" fontId="66" fillId="13" borderId="0" applyNumberFormat="0" applyBorder="0" applyAlignment="0" applyProtection="0">
      <alignment vertical="center"/>
    </xf>
    <xf numFmtId="0" fontId="66" fillId="28" borderId="0" applyNumberFormat="0" applyBorder="0" applyAlignment="0" applyProtection="0">
      <alignment vertical="center"/>
    </xf>
    <xf numFmtId="0" fontId="65" fillId="10" borderId="0" applyNumberFormat="0" applyBorder="0" applyAlignment="0" applyProtection="0">
      <alignment vertical="center"/>
    </xf>
    <xf numFmtId="0" fontId="65" fillId="29" borderId="0" applyNumberFormat="0" applyBorder="0" applyAlignment="0" applyProtection="0">
      <alignment vertical="center"/>
    </xf>
    <xf numFmtId="0" fontId="66" fillId="30" borderId="0" applyNumberFormat="0" applyBorder="0" applyAlignment="0" applyProtection="0">
      <alignment vertical="center"/>
    </xf>
    <xf numFmtId="0" fontId="66" fillId="31" borderId="0" applyNumberFormat="0" applyBorder="0" applyAlignment="0" applyProtection="0">
      <alignment vertical="center"/>
    </xf>
    <xf numFmtId="0" fontId="65" fillId="32" borderId="0" applyNumberFormat="0" applyBorder="0" applyAlignment="0" applyProtection="0">
      <alignment vertical="center"/>
    </xf>
    <xf numFmtId="0" fontId="65" fillId="33" borderId="0" applyNumberFormat="0" applyBorder="0" applyAlignment="0" applyProtection="0">
      <alignment vertical="center"/>
    </xf>
    <xf numFmtId="0" fontId="66" fillId="8" borderId="0" applyNumberFormat="0" applyBorder="0" applyAlignment="0" applyProtection="0">
      <alignment vertical="center"/>
    </xf>
    <xf numFmtId="0" fontId="66" fillId="34" borderId="0" applyNumberFormat="0" applyBorder="0" applyAlignment="0" applyProtection="0">
      <alignment vertical="center"/>
    </xf>
    <xf numFmtId="0" fontId="65" fillId="35" borderId="0" applyNumberFormat="0" applyBorder="0" applyAlignment="0" applyProtection="0">
      <alignment vertical="center"/>
    </xf>
    <xf numFmtId="0" fontId="65" fillId="36" borderId="0" applyNumberFormat="0" applyBorder="0" applyAlignment="0" applyProtection="0">
      <alignment vertical="center"/>
    </xf>
    <xf numFmtId="0" fontId="66" fillId="7" borderId="0" applyNumberFormat="0" applyBorder="0" applyAlignment="0" applyProtection="0">
      <alignment vertical="center"/>
    </xf>
    <xf numFmtId="0" fontId="66" fillId="37" borderId="0" applyNumberFormat="0" applyBorder="0" applyAlignment="0" applyProtection="0">
      <alignment vertical="center"/>
    </xf>
    <xf numFmtId="0" fontId="65" fillId="38" borderId="0" applyNumberFormat="0" applyBorder="0" applyAlignment="0" applyProtection="0">
      <alignment vertical="center"/>
    </xf>
    <xf numFmtId="0" fontId="67" fillId="0" borderId="0">
      <alignment vertical="center"/>
    </xf>
    <xf numFmtId="0" fontId="68" fillId="0" borderId="0" applyNumberFormat="0" applyFill="0" applyBorder="0" applyProtection="0">
      <alignment vertical="center"/>
    </xf>
    <xf numFmtId="0" fontId="69" fillId="0" borderId="0">
      <alignment vertical="center"/>
    </xf>
    <xf numFmtId="176" fontId="70" fillId="0" borderId="0"/>
    <xf numFmtId="0" fontId="0" fillId="0" borderId="0">
      <alignment vertical="center"/>
    </xf>
    <xf numFmtId="0" fontId="70" fillId="0" borderId="0">
      <alignment vertical="center"/>
    </xf>
    <xf numFmtId="0" fontId="46" fillId="0" borderId="0"/>
    <xf numFmtId="0" fontId="69" fillId="0" borderId="0" applyNumberFormat="0" applyFont="0" applyFill="0" applyBorder="0" applyAlignment="0" applyProtection="0">
      <alignment vertical="center"/>
    </xf>
    <xf numFmtId="0" fontId="22" fillId="0" borderId="0">
      <alignment vertical="center"/>
    </xf>
    <xf numFmtId="0" fontId="70" fillId="0" borderId="0"/>
    <xf numFmtId="0" fontId="0" fillId="0" borderId="0">
      <alignment vertical="center"/>
    </xf>
    <xf numFmtId="0" fontId="22" fillId="0" borderId="0"/>
    <xf numFmtId="176" fontId="0" fillId="0" borderId="0">
      <alignment vertical="center"/>
    </xf>
    <xf numFmtId="0" fontId="4" fillId="0" borderId="0"/>
    <xf numFmtId="0" fontId="0" fillId="0" borderId="0"/>
    <xf numFmtId="0" fontId="35" fillId="0" borderId="0"/>
    <xf numFmtId="0" fontId="70" fillId="0" borderId="0"/>
  </cellStyleXfs>
  <cellXfs count="297">
    <xf numFmtId="0" fontId="0" fillId="0" borderId="0" xfId="0"/>
    <xf numFmtId="0" fontId="0" fillId="0" borderId="0" xfId="53">
      <alignment vertical="center"/>
    </xf>
    <xf numFmtId="0" fontId="1" fillId="2" borderId="1" xfId="63" applyFont="1" applyFill="1" applyBorder="1" applyAlignment="1">
      <alignment horizontal="center" vertical="center" wrapText="1"/>
    </xf>
    <xf numFmtId="0" fontId="2" fillId="0" borderId="0" xfId="53" applyFont="1">
      <alignment vertical="center"/>
    </xf>
    <xf numFmtId="0" fontId="1" fillId="0" borderId="0" xfId="63" applyFont="1" applyBorder="1" applyAlignment="1">
      <alignment horizontal="left" vertical="center" wrapText="1"/>
    </xf>
    <xf numFmtId="0" fontId="0" fillId="0" borderId="0" xfId="63" applyBorder="1"/>
    <xf numFmtId="14" fontId="1" fillId="2" borderId="1" xfId="63" applyNumberFormat="1" applyFont="1" applyFill="1" applyBorder="1" applyAlignment="1">
      <alignment horizontal="center" vertical="center" wrapText="1"/>
    </xf>
    <xf numFmtId="0" fontId="1" fillId="3" borderId="1" xfId="63" applyFont="1" applyFill="1" applyBorder="1" applyAlignment="1" applyProtection="1">
      <alignment horizontal="center" vertical="center" wrapText="1"/>
      <protection locked="0"/>
    </xf>
    <xf numFmtId="0" fontId="0" fillId="2" borderId="1" xfId="63" applyFill="1" applyBorder="1" applyAlignment="1">
      <alignment vertical="center"/>
    </xf>
    <xf numFmtId="0" fontId="1" fillId="2" borderId="2" xfId="63" applyFont="1" applyFill="1" applyBorder="1" applyAlignment="1">
      <alignment horizontal="center" vertical="center" wrapText="1"/>
    </xf>
    <xf numFmtId="0" fontId="0" fillId="4" borderId="1" xfId="63" applyFont="1" applyFill="1" applyBorder="1" applyProtection="1">
      <protection locked="0"/>
    </xf>
    <xf numFmtId="0" fontId="0" fillId="2" borderId="1" xfId="63" applyFont="1" applyFill="1" applyBorder="1"/>
    <xf numFmtId="0" fontId="0" fillId="0" borderId="1" xfId="63" applyBorder="1" applyProtection="1">
      <protection locked="0"/>
    </xf>
    <xf numFmtId="0" fontId="1" fillId="0" borderId="1" xfId="63" applyFont="1" applyBorder="1" applyAlignment="1" applyProtection="1">
      <alignment horizontal="left" vertical="center" wrapText="1"/>
      <protection locked="0"/>
    </xf>
    <xf numFmtId="0" fontId="3" fillId="0" borderId="0" xfId="53" applyFont="1">
      <alignment vertical="center"/>
    </xf>
    <xf numFmtId="0" fontId="4" fillId="0" borderId="0" xfId="53" applyFont="1" applyAlignment="1">
      <alignment vertical="center" wrapText="1"/>
    </xf>
    <xf numFmtId="0" fontId="4" fillId="5" borderId="0" xfId="0" applyFont="1" applyFill="1" applyAlignment="1">
      <alignment vertical="center" wrapText="1"/>
    </xf>
    <xf numFmtId="0" fontId="0" fillId="0" borderId="0" xfId="53" applyAlignment="1">
      <alignment horizontal="center" vertical="center"/>
    </xf>
    <xf numFmtId="0" fontId="3" fillId="0" borderId="0" xfId="53" applyFont="1" applyAlignment="1">
      <alignment horizontal="center" vertical="center"/>
    </xf>
    <xf numFmtId="0" fontId="5" fillId="0" borderId="1" xfId="53"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53" applyFont="1" applyFill="1" applyAlignment="1">
      <alignment horizontal="center" vertical="center"/>
    </xf>
    <xf numFmtId="0" fontId="10" fillId="0" borderId="1" xfId="53"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0" fillId="0" borderId="0" xfId="63"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53" applyFont="1" applyAlignment="1">
      <alignment horizontal="center" vertical="center"/>
    </xf>
    <xf numFmtId="0" fontId="0" fillId="0" borderId="0" xfId="0" applyFont="1"/>
    <xf numFmtId="0" fontId="13" fillId="6" borderId="0" xfId="0" applyFont="1" applyFill="1" applyAlignment="1">
      <alignment horizontal="center" vertical="center"/>
    </xf>
    <xf numFmtId="49" fontId="13" fillId="0" borderId="0" xfId="53" applyNumberFormat="1" applyFont="1" applyAlignment="1">
      <alignment horizontal="center" vertical="center"/>
    </xf>
    <xf numFmtId="177" fontId="0" fillId="0" borderId="0" xfId="63" applyNumberFormat="1" applyAlignment="1">
      <alignment horizontal="center" vertical="center"/>
    </xf>
    <xf numFmtId="0" fontId="0" fillId="4" borderId="0" xfId="63" applyFill="1" applyAlignment="1">
      <alignment horizontal="center" vertical="center"/>
    </xf>
    <xf numFmtId="0" fontId="13" fillId="4" borderId="0" xfId="53" applyFont="1" applyFill="1" applyAlignment="1">
      <alignment horizontal="center" vertical="center"/>
    </xf>
    <xf numFmtId="178" fontId="13" fillId="0" borderId="0" xfId="53"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0" fillId="0" borderId="1" xfId="53" applyBorder="1">
      <alignment vertical="center"/>
    </xf>
    <xf numFmtId="0" fontId="0" fillId="7" borderId="1" xfId="0" applyFill="1" applyBorder="1" applyAlignment="1">
      <alignment vertical="center"/>
    </xf>
    <xf numFmtId="0" fontId="0" fillId="4" borderId="0" xfId="53" applyFill="1" applyAlignment="1">
      <alignment horizontal="center" vertical="center"/>
    </xf>
    <xf numFmtId="0" fontId="0" fillId="8" borderId="1" xfId="0" applyFill="1" applyBorder="1" applyAlignment="1">
      <alignment vertical="center"/>
    </xf>
    <xf numFmtId="0" fontId="0" fillId="0" borderId="3" xfId="53" applyBorder="1">
      <alignment vertical="center"/>
    </xf>
    <xf numFmtId="0" fontId="0" fillId="9" borderId="1" xfId="0" applyFill="1" applyBorder="1" applyAlignment="1">
      <alignment vertical="center"/>
    </xf>
    <xf numFmtId="0" fontId="0" fillId="8" borderId="1" xfId="53" applyFill="1" applyBorder="1">
      <alignment vertical="center"/>
    </xf>
    <xf numFmtId="0" fontId="18" fillId="0" borderId="0" xfId="53" applyFont="1" applyFill="1">
      <alignment vertical="center"/>
    </xf>
    <xf numFmtId="0" fontId="18" fillId="0" borderId="0" xfId="53" applyFont="1" applyAlignment="1">
      <alignment horizontal="center" vertical="center"/>
    </xf>
    <xf numFmtId="0" fontId="18" fillId="0" borderId="0" xfId="53" applyFont="1">
      <alignment vertical="center"/>
    </xf>
    <xf numFmtId="0" fontId="18" fillId="0" borderId="0" xfId="53" applyFont="1" applyAlignment="1">
      <alignment horizontal="left" vertical="center"/>
    </xf>
    <xf numFmtId="0" fontId="19" fillId="4" borderId="1" xfId="53" applyFont="1" applyFill="1" applyBorder="1" applyAlignment="1">
      <alignment horizontal="center" vertical="center"/>
    </xf>
    <xf numFmtId="0" fontId="20" fillId="0" borderId="4" xfId="53" applyFont="1" applyBorder="1" applyAlignment="1">
      <alignment horizontal="center" vertical="center"/>
    </xf>
    <xf numFmtId="0" fontId="21" fillId="0" borderId="4" xfId="53" applyFont="1" applyBorder="1" applyAlignment="1">
      <alignment horizontal="center" vertical="center"/>
    </xf>
    <xf numFmtId="0" fontId="20" fillId="0" borderId="1" xfId="53" applyFont="1" applyBorder="1" applyAlignment="1">
      <alignment horizontal="center" vertical="center"/>
    </xf>
    <xf numFmtId="0" fontId="18" fillId="0" borderId="1" xfId="53" applyFont="1" applyBorder="1" applyAlignment="1">
      <alignment horizontal="center" vertical="center"/>
    </xf>
    <xf numFmtId="179" fontId="18" fillId="0" borderId="1" xfId="53" applyNumberFormat="1" applyFont="1" applyBorder="1" applyAlignment="1">
      <alignment horizontal="center" vertical="center"/>
    </xf>
    <xf numFmtId="0" fontId="21" fillId="0" borderId="1" xfId="53" applyFont="1" applyBorder="1" applyAlignment="1">
      <alignment horizontal="center" vertical="center"/>
    </xf>
    <xf numFmtId="0" fontId="22" fillId="0" borderId="1" xfId="53" applyFont="1" applyFill="1" applyBorder="1" applyAlignment="1">
      <alignment horizontal="center" vertical="center"/>
    </xf>
    <xf numFmtId="177" fontId="22" fillId="0" borderId="1" xfId="53" applyNumberFormat="1" applyFont="1" applyFill="1" applyBorder="1" applyAlignment="1">
      <alignment horizontal="center" vertical="center"/>
    </xf>
    <xf numFmtId="0" fontId="22" fillId="0" borderId="1" xfId="53" applyFont="1" applyFill="1" applyBorder="1" applyAlignment="1">
      <alignment vertical="center"/>
    </xf>
    <xf numFmtId="177" fontId="18" fillId="0" borderId="1" xfId="53" applyNumberFormat="1" applyFont="1" applyBorder="1" applyAlignment="1">
      <alignment horizontal="center" vertical="center"/>
    </xf>
    <xf numFmtId="0" fontId="21" fillId="10" borderId="3" xfId="53" applyFont="1" applyFill="1" applyBorder="1" applyAlignment="1">
      <alignment horizontal="center" vertical="center"/>
    </xf>
    <xf numFmtId="0" fontId="21" fillId="10" borderId="5" xfId="53" applyFont="1" applyFill="1" applyBorder="1" applyAlignment="1">
      <alignment horizontal="center" vertical="center"/>
    </xf>
    <xf numFmtId="0" fontId="21" fillId="10" borderId="6" xfId="53" applyFont="1" applyFill="1" applyBorder="1" applyAlignment="1">
      <alignment horizontal="center" vertical="center"/>
    </xf>
    <xf numFmtId="177" fontId="18" fillId="10" borderId="1" xfId="53" applyNumberFormat="1" applyFont="1" applyFill="1" applyBorder="1" applyAlignment="1">
      <alignment horizontal="center" vertical="center"/>
    </xf>
    <xf numFmtId="0" fontId="18" fillId="10" borderId="3" xfId="53" applyFont="1" applyFill="1" applyBorder="1" applyAlignment="1">
      <alignment horizontal="center" vertical="center"/>
    </xf>
    <xf numFmtId="0" fontId="18" fillId="10" borderId="5" xfId="53" applyFont="1" applyFill="1" applyBorder="1" applyAlignment="1">
      <alignment horizontal="center" vertical="center"/>
    </xf>
    <xf numFmtId="0" fontId="18" fillId="10" borderId="6" xfId="53" applyFont="1" applyFill="1" applyBorder="1" applyAlignment="1">
      <alignment horizontal="center" vertical="center"/>
    </xf>
    <xf numFmtId="0" fontId="18" fillId="10" borderId="1" xfId="53"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 fillId="0" borderId="1" xfId="53" applyFont="1" applyFill="1" applyBorder="1" applyAlignment="1">
      <alignment horizontal="center" vertical="center"/>
    </xf>
    <xf numFmtId="0" fontId="20" fillId="0" borderId="1" xfId="53" applyFont="1" applyFill="1" applyBorder="1" applyAlignment="1">
      <alignment horizontal="center" vertical="center"/>
    </xf>
    <xf numFmtId="0" fontId="19" fillId="0" borderId="0" xfId="53" applyFont="1" applyFill="1" applyBorder="1" applyAlignment="1">
      <alignment vertical="center"/>
    </xf>
    <xf numFmtId="0" fontId="19" fillId="4" borderId="0" xfId="53" applyFont="1" applyFill="1" applyBorder="1" applyAlignment="1">
      <alignment vertical="center"/>
    </xf>
    <xf numFmtId="177" fontId="18" fillId="0" borderId="0" xfId="53" applyNumberFormat="1" applyFont="1" applyBorder="1" applyAlignment="1">
      <alignment horizontal="center" vertical="center"/>
    </xf>
    <xf numFmtId="0" fontId="20" fillId="0" borderId="0" xfId="53" applyFont="1">
      <alignment vertical="center"/>
    </xf>
    <xf numFmtId="0" fontId="18" fillId="0" borderId="7" xfId="53" applyFont="1" applyFill="1" applyBorder="1" applyAlignment="1">
      <alignment horizontal="center" vertical="center"/>
    </xf>
    <xf numFmtId="0" fontId="20" fillId="0" borderId="0" xfId="53" applyFont="1" applyFill="1" applyAlignment="1">
      <alignment horizontal="left" vertical="center"/>
    </xf>
    <xf numFmtId="0" fontId="18" fillId="0" borderId="0" xfId="53" applyFont="1" applyFill="1" applyAlignment="1">
      <alignment horizontal="left" vertical="center"/>
    </xf>
    <xf numFmtId="0" fontId="18" fillId="0" borderId="7" xfId="53" applyFont="1" applyBorder="1" applyAlignment="1">
      <alignment horizontal="center" vertical="center"/>
    </xf>
    <xf numFmtId="0" fontId="18" fillId="0" borderId="0" xfId="53" applyFont="1" applyFill="1" applyAlignment="1">
      <alignment horizontal="center" vertical="center"/>
    </xf>
    <xf numFmtId="0" fontId="18" fillId="0" borderId="4" xfId="53" applyFont="1" applyBorder="1" applyAlignment="1">
      <alignment horizontal="center" vertical="center"/>
    </xf>
    <xf numFmtId="0" fontId="20" fillId="0" borderId="0" xfId="53" applyFont="1" applyBorder="1" applyAlignment="1">
      <alignment horizontal="center" vertical="center"/>
    </xf>
    <xf numFmtId="0" fontId="22" fillId="0" borderId="2" xfId="53" applyFont="1" applyFill="1" applyBorder="1" applyAlignment="1">
      <alignment horizontal="center" vertical="center"/>
    </xf>
    <xf numFmtId="0" fontId="22" fillId="0" borderId="8" xfId="53" applyFont="1" applyFill="1" applyBorder="1" applyAlignment="1">
      <alignment horizontal="center" vertical="center"/>
    </xf>
    <xf numFmtId="0" fontId="22" fillId="0" borderId="4" xfId="53" applyFont="1" applyFill="1" applyBorder="1" applyAlignment="1">
      <alignment horizontal="center" vertical="center"/>
    </xf>
    <xf numFmtId="0" fontId="18" fillId="0" borderId="1" xfId="53" applyFont="1" applyBorder="1" applyAlignment="1">
      <alignment vertical="center"/>
    </xf>
    <xf numFmtId="177" fontId="18" fillId="0" borderId="4" xfId="53" applyNumberFormat="1" applyFont="1" applyBorder="1" applyAlignment="1">
      <alignment horizontal="center" vertical="center"/>
    </xf>
    <xf numFmtId="0" fontId="19" fillId="4" borderId="3" xfId="53" applyFont="1" applyFill="1" applyBorder="1" applyAlignment="1">
      <alignment horizontal="center" vertical="center"/>
    </xf>
    <xf numFmtId="0" fontId="19" fillId="4" borderId="5" xfId="53" applyFont="1" applyFill="1" applyBorder="1" applyAlignment="1">
      <alignment horizontal="center" vertical="center"/>
    </xf>
    <xf numFmtId="0" fontId="19" fillId="4" borderId="6" xfId="53" applyFont="1" applyFill="1" applyBorder="1" applyAlignment="1">
      <alignment horizontal="center" vertical="center"/>
    </xf>
    <xf numFmtId="0" fontId="18" fillId="0" borderId="2" xfId="53" applyFont="1" applyBorder="1" applyAlignment="1">
      <alignment horizontal="center" vertical="center"/>
    </xf>
    <xf numFmtId="0" fontId="18" fillId="0" borderId="8" xfId="53" applyFont="1" applyBorder="1" applyAlignment="1">
      <alignment horizontal="center" vertical="center"/>
    </xf>
    <xf numFmtId="0" fontId="20" fillId="0" borderId="1" xfId="53" applyFont="1" applyBorder="1" applyAlignment="1">
      <alignment horizontal="center" vertical="center" wrapText="1"/>
    </xf>
    <xf numFmtId="14" fontId="20" fillId="0" borderId="1" xfId="53" applyNumberFormat="1" applyFont="1" applyBorder="1" applyAlignment="1">
      <alignment horizontal="center" vertical="center"/>
    </xf>
    <xf numFmtId="14" fontId="18" fillId="0" borderId="1" xfId="53" applyNumberFormat="1" applyFont="1" applyBorder="1" applyAlignment="1">
      <alignment horizontal="center" vertical="center"/>
    </xf>
    <xf numFmtId="0" fontId="20" fillId="0" borderId="1" xfId="53" applyFont="1"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18" fillId="0" borderId="0" xfId="53" applyNumberFormat="1" applyFont="1">
      <alignment vertical="center"/>
    </xf>
    <xf numFmtId="0" fontId="18" fillId="0" borderId="2" xfId="53" applyFont="1" applyBorder="1" applyAlignment="1">
      <alignment vertical="center"/>
    </xf>
    <xf numFmtId="14"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7" fontId="21" fillId="0" borderId="1" xfId="53" applyNumberFormat="1" applyFont="1" applyFill="1" applyBorder="1" applyAlignment="1">
      <alignment horizontal="center" vertical="center"/>
    </xf>
    <xf numFmtId="0" fontId="24" fillId="0" borderId="1" xfId="53" applyFont="1" applyFill="1" applyBorder="1" applyAlignment="1">
      <alignment horizontal="center" vertical="center"/>
    </xf>
    <xf numFmtId="0" fontId="21" fillId="0" borderId="1" xfId="53"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7" fontId="26" fillId="0" borderId="1" xfId="53" applyNumberFormat="1" applyFont="1" applyFill="1" applyBorder="1" applyAlignment="1">
      <alignment horizontal="center" vertical="center"/>
    </xf>
    <xf numFmtId="0" fontId="26" fillId="0" borderId="1" xfId="53" applyFont="1" applyFill="1" applyBorder="1" applyAlignment="1">
      <alignment horizontal="center" vertical="center"/>
    </xf>
    <xf numFmtId="0" fontId="27" fillId="0" borderId="1" xfId="53" applyFont="1" applyFill="1" applyBorder="1" applyAlignment="1">
      <alignment horizontal="center" vertical="center"/>
    </xf>
    <xf numFmtId="0" fontId="20" fillId="10" borderId="1" xfId="53" applyFont="1" applyFill="1" applyBorder="1" applyAlignment="1">
      <alignment horizontal="center" vertical="center"/>
    </xf>
    <xf numFmtId="177" fontId="19" fillId="4" borderId="0" xfId="53" applyNumberFormat="1" applyFont="1" applyFill="1" applyBorder="1" applyAlignment="1">
      <alignment vertical="center"/>
    </xf>
    <xf numFmtId="178" fontId="18" fillId="0" borderId="0" xfId="53" applyNumberFormat="1" applyFont="1" applyAlignment="1">
      <alignment horizontal="center" vertical="center"/>
    </xf>
    <xf numFmtId="178" fontId="18" fillId="0" borderId="7" xfId="53" applyNumberFormat="1" applyFont="1" applyFill="1" applyBorder="1" applyAlignment="1">
      <alignment horizontal="center" vertical="center"/>
    </xf>
    <xf numFmtId="178" fontId="26" fillId="0" borderId="7" xfId="53" applyNumberFormat="1" applyFont="1" applyBorder="1" applyAlignment="1">
      <alignment horizontal="center" vertical="center"/>
    </xf>
    <xf numFmtId="180" fontId="26" fillId="0" borderId="1" xfId="53" applyNumberFormat="1" applyFont="1" applyFill="1" applyBorder="1" applyAlignment="1">
      <alignment horizontal="center" vertical="center"/>
    </xf>
    <xf numFmtId="0" fontId="28" fillId="0" borderId="1" xfId="0" applyFont="1" applyBorder="1" applyAlignment="1">
      <alignment horizontal="center" wrapText="1"/>
    </xf>
    <xf numFmtId="14" fontId="20" fillId="0" borderId="1" xfId="53" applyNumberFormat="1" applyFont="1" applyFill="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Border="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Border="1" applyAlignment="1">
      <alignment horizontal="center" vertical="center"/>
    </xf>
    <xf numFmtId="0" fontId="29" fillId="0" borderId="13" xfId="0" applyFont="1" applyBorder="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177" fontId="30" fillId="0" borderId="12" xfId="0" applyNumberFormat="1" applyFont="1" applyBorder="1" applyAlignment="1">
      <alignment horizontal="center" vertical="center" wrapText="1"/>
    </xf>
    <xf numFmtId="0" fontId="26" fillId="0" borderId="0" xfId="53" applyFont="1" applyAlignment="1">
      <alignment horizontal="center" vertical="center"/>
    </xf>
    <xf numFmtId="0" fontId="0" fillId="4" borderId="0" xfId="0" applyFill="1"/>
    <xf numFmtId="0" fontId="33" fillId="0" borderId="0" xfId="0" applyFont="1" applyFill="1"/>
    <xf numFmtId="0" fontId="4" fillId="0" borderId="0" xfId="0" applyFont="1" applyFill="1" applyAlignment="1"/>
    <xf numFmtId="0" fontId="4" fillId="11" borderId="0" xfId="0" applyFont="1" applyFill="1" applyAlignment="1"/>
    <xf numFmtId="0" fontId="34" fillId="0" borderId="0" xfId="0" applyFont="1" applyFill="1"/>
    <xf numFmtId="0" fontId="0" fillId="0" borderId="0" xfId="0" applyFill="1"/>
    <xf numFmtId="0" fontId="4" fillId="0" borderId="0" xfId="62" applyNumberFormat="1"/>
    <xf numFmtId="14" fontId="4" fillId="0" borderId="0" xfId="62" applyNumberFormat="1"/>
    <xf numFmtId="0" fontId="4" fillId="0" borderId="0" xfId="62" applyNumberFormat="1" applyFill="1"/>
    <xf numFmtId="0" fontId="4" fillId="4" borderId="0" xfId="62" applyNumberFormat="1" applyFill="1"/>
    <xf numFmtId="14" fontId="4" fillId="0" borderId="0" xfId="62" applyNumberFormat="1" applyFill="1"/>
    <xf numFmtId="14" fontId="4" fillId="0" borderId="0" xfId="0" applyNumberFormat="1" applyFont="1" applyFill="1" applyAlignment="1"/>
    <xf numFmtId="0" fontId="0" fillId="0" borderId="0" xfId="0" applyAlignment="1">
      <alignment vertical="center"/>
    </xf>
    <xf numFmtId="0" fontId="0" fillId="0" borderId="0" xfId="0" applyFill="1" applyAlignment="1">
      <alignment vertical="center"/>
    </xf>
    <xf numFmtId="177" fontId="0" fillId="0" borderId="0" xfId="0" applyNumberFormat="1" applyFill="1" applyAlignment="1">
      <alignment vertical="center"/>
    </xf>
    <xf numFmtId="177" fontId="0" fillId="0" borderId="0" xfId="0" applyNumberFormat="1" applyFill="1" applyAlignment="1">
      <alignment horizontal="center" vertical="center"/>
    </xf>
    <xf numFmtId="177" fontId="0" fillId="0" borderId="0" xfId="0" applyNumberFormat="1" applyAlignment="1">
      <alignment vertical="center"/>
    </xf>
    <xf numFmtId="17" fontId="0" fillId="0" borderId="0" xfId="0" applyNumberFormat="1" applyFill="1"/>
    <xf numFmtId="0" fontId="0" fillId="0" borderId="0" xfId="0" applyAlignment="1">
      <alignment horizontal="left" vertical="center"/>
    </xf>
    <xf numFmtId="177"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0" fillId="0" borderId="0" xfId="0" applyFill="1" applyAlignment="1">
      <alignment horizontal="left" vertical="center"/>
    </xf>
    <xf numFmtId="14" fontId="0" fillId="0" borderId="0" xfId="0" applyNumberFormat="1" applyFill="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0" borderId="0" xfId="0" applyNumberFormat="1" applyAlignment="1">
      <alignment vertical="center"/>
    </xf>
    <xf numFmtId="0" fontId="17" fillId="0" borderId="0" xfId="0" applyFont="1" applyFill="1" applyAlignment="1">
      <alignment vertical="center"/>
    </xf>
    <xf numFmtId="0" fontId="0" fillId="4" borderId="0" xfId="0" applyFill="1" applyAlignment="1">
      <alignment vertical="center"/>
    </xf>
    <xf numFmtId="0" fontId="35" fillId="0" borderId="0" xfId="64" applyAlignment="1">
      <alignment horizontal="center"/>
    </xf>
    <xf numFmtId="177" fontId="35" fillId="0" borderId="0" xfId="64" applyNumberFormat="1" applyAlignment="1">
      <alignment horizontal="center"/>
    </xf>
    <xf numFmtId="0" fontId="35" fillId="0" borderId="1" xfId="64" applyBorder="1" applyAlignment="1">
      <alignment horizontal="center" vertical="center"/>
    </xf>
    <xf numFmtId="49" fontId="35" fillId="0" borderId="1" xfId="64" applyNumberFormat="1" applyBorder="1" applyAlignment="1">
      <alignment horizontal="center" vertical="center"/>
    </xf>
    <xf numFmtId="0" fontId="35" fillId="0" borderId="2" xfId="64" applyBorder="1" applyAlignment="1">
      <alignment horizontal="center" vertical="center"/>
    </xf>
    <xf numFmtId="0" fontId="35" fillId="0" borderId="2" xfId="64" applyBorder="1" applyAlignment="1">
      <alignment horizontal="center" vertical="center" wrapText="1"/>
    </xf>
    <xf numFmtId="49" fontId="0" fillId="0" borderId="1" xfId="54" applyNumberFormat="1" applyFont="1" applyFill="1" applyBorder="1" applyAlignment="1">
      <alignment horizontal="center" vertical="center"/>
    </xf>
    <xf numFmtId="177" fontId="35" fillId="0" borderId="1" xfId="64" applyNumberFormat="1" applyBorder="1" applyAlignment="1">
      <alignment horizontal="center" vertical="center"/>
    </xf>
    <xf numFmtId="0" fontId="35" fillId="0" borderId="8" xfId="64" applyBorder="1" applyAlignment="1">
      <alignment horizontal="center" vertical="center"/>
    </xf>
    <xf numFmtId="0" fontId="35" fillId="0" borderId="8" xfId="64" applyBorder="1" applyAlignment="1">
      <alignment horizontal="center" vertical="center" wrapText="1"/>
    </xf>
    <xf numFmtId="0" fontId="35" fillId="0" borderId="4" xfId="64" applyBorder="1" applyAlignment="1">
      <alignment horizontal="center" vertical="center"/>
    </xf>
    <xf numFmtId="0" fontId="35" fillId="0" borderId="4" xfId="64" applyBorder="1" applyAlignment="1">
      <alignment horizontal="center" vertical="center" wrapText="1"/>
    </xf>
    <xf numFmtId="0" fontId="35" fillId="4" borderId="3" xfId="64" applyFill="1" applyBorder="1" applyAlignment="1">
      <alignment horizontal="center" vertical="center"/>
    </xf>
    <xf numFmtId="0" fontId="35" fillId="4" borderId="5" xfId="64" applyFill="1" applyBorder="1" applyAlignment="1">
      <alignment horizontal="center" vertical="center"/>
    </xf>
    <xf numFmtId="0" fontId="35" fillId="4" borderId="6" xfId="64" applyFill="1" applyBorder="1" applyAlignment="1">
      <alignment horizontal="center" vertical="center"/>
    </xf>
    <xf numFmtId="177" fontId="35" fillId="4" borderId="1" xfId="64" applyNumberFormat="1" applyFill="1" applyBorder="1" applyAlignment="1">
      <alignment horizontal="center" vertical="center"/>
    </xf>
    <xf numFmtId="0" fontId="35" fillId="4" borderId="1" xfId="64" applyFill="1" applyBorder="1" applyAlignment="1">
      <alignment horizontal="center" vertical="center"/>
    </xf>
    <xf numFmtId="0" fontId="35" fillId="0" borderId="3" xfId="64" applyBorder="1" applyAlignment="1">
      <alignment vertical="center"/>
    </xf>
    <xf numFmtId="0" fontId="35" fillId="0" borderId="5" xfId="64" applyBorder="1" applyAlignment="1">
      <alignment vertical="center"/>
    </xf>
    <xf numFmtId="0" fontId="35" fillId="0" borderId="1" xfId="64" applyBorder="1" applyAlignment="1">
      <alignment horizontal="center" vertical="center" wrapText="1"/>
    </xf>
    <xf numFmtId="49" fontId="35" fillId="0" borderId="1" xfId="64" applyNumberFormat="1" applyBorder="1" applyAlignment="1">
      <alignment horizontal="center" vertical="center" wrapText="1"/>
    </xf>
    <xf numFmtId="0" fontId="36" fillId="0" borderId="1" xfId="64" applyFont="1" applyBorder="1" applyAlignment="1">
      <alignment horizontal="center" vertical="center"/>
    </xf>
    <xf numFmtId="0" fontId="36" fillId="0" borderId="1" xfId="64" applyFont="1" applyBorder="1" applyAlignment="1">
      <alignment horizontal="center" vertical="center" wrapText="1"/>
    </xf>
    <xf numFmtId="0" fontId="37" fillId="0" borderId="1" xfId="64" applyFont="1" applyBorder="1" applyAlignment="1">
      <alignment horizontal="center" vertical="center"/>
    </xf>
    <xf numFmtId="0" fontId="35" fillId="0" borderId="6" xfId="64" applyBorder="1" applyAlignment="1">
      <alignment vertical="center"/>
    </xf>
    <xf numFmtId="177" fontId="35" fillId="0" borderId="0" xfId="64" applyNumberFormat="1" applyAlignment="1">
      <alignment horizontal="center" vertical="center"/>
    </xf>
    <xf numFmtId="177" fontId="35" fillId="0" borderId="1" xfId="64" applyNumberFormat="1" applyBorder="1" applyAlignment="1">
      <alignment horizontal="center" vertical="center" wrapText="1"/>
    </xf>
    <xf numFmtId="0" fontId="35" fillId="0" borderId="0" xfId="64" applyAlignment="1">
      <alignment horizontal="center" wrapText="1"/>
    </xf>
    <xf numFmtId="177" fontId="36" fillId="0" borderId="1" xfId="64" applyNumberFormat="1" applyFont="1" applyBorder="1" applyAlignment="1">
      <alignment horizontal="center" vertical="center"/>
    </xf>
    <xf numFmtId="0" fontId="35" fillId="0" borderId="1" xfId="64" applyBorder="1" applyAlignment="1">
      <alignment horizontal="center"/>
    </xf>
    <xf numFmtId="0" fontId="37" fillId="0" borderId="1" xfId="64" applyFont="1" applyBorder="1" applyAlignment="1">
      <alignment horizontal="center"/>
    </xf>
    <xf numFmtId="0" fontId="38" fillId="0" borderId="0" xfId="53" applyFont="1" applyAlignment="1">
      <alignment horizontal="center"/>
    </xf>
    <xf numFmtId="0" fontId="22" fillId="0" borderId="3" xfId="59" applyFont="1" applyBorder="1" applyAlignment="1">
      <alignment horizontal="center" vertical="center" wrapText="1"/>
    </xf>
    <xf numFmtId="0" fontId="22" fillId="0" borderId="6" xfId="59" applyFont="1" applyBorder="1" applyAlignment="1">
      <alignment horizontal="center" vertical="center" wrapText="1"/>
    </xf>
    <xf numFmtId="0" fontId="22" fillId="0" borderId="1" xfId="59" applyFont="1" applyBorder="1" applyAlignment="1">
      <alignment horizontal="center" vertical="center" wrapText="1"/>
    </xf>
    <xf numFmtId="0" fontId="39" fillId="0" borderId="3" xfId="59" applyFont="1" applyBorder="1" applyAlignment="1">
      <alignment horizontal="center" vertical="center" wrapText="1"/>
    </xf>
    <xf numFmtId="0" fontId="40" fillId="0" borderId="3" xfId="59" applyFont="1" applyBorder="1" applyAlignment="1">
      <alignment horizontal="center" vertical="center" wrapText="1"/>
    </xf>
    <xf numFmtId="177" fontId="22" fillId="0" borderId="3" xfId="59" applyNumberFormat="1" applyFont="1" applyBorder="1" applyAlignment="1">
      <alignment horizontal="center" vertical="center" wrapText="1"/>
    </xf>
    <xf numFmtId="177" fontId="22" fillId="0" borderId="6" xfId="59" applyNumberFormat="1" applyFont="1" applyBorder="1" applyAlignment="1">
      <alignment horizontal="center" vertical="center" wrapText="1"/>
    </xf>
    <xf numFmtId="181" fontId="22" fillId="0" borderId="1" xfId="59" applyNumberFormat="1" applyFont="1" applyBorder="1" applyAlignment="1">
      <alignment horizontal="center" vertical="center" wrapText="1"/>
    </xf>
    <xf numFmtId="0" fontId="22" fillId="0" borderId="1" xfId="59" applyFont="1" applyBorder="1" applyAlignment="1">
      <alignment horizontal="center" vertical="center"/>
    </xf>
    <xf numFmtId="0" fontId="39" fillId="0" borderId="1" xfId="59" applyFont="1" applyBorder="1" applyAlignment="1">
      <alignment horizontal="center" vertical="center" wrapText="1"/>
    </xf>
    <xf numFmtId="0" fontId="18" fillId="0" borderId="15" xfId="53" applyFont="1" applyBorder="1" applyAlignment="1">
      <alignment horizontal="center" vertical="center"/>
    </xf>
    <xf numFmtId="0" fontId="39" fillId="0" borderId="1" xfId="58" applyFont="1" applyFill="1" applyBorder="1" applyAlignment="1">
      <alignment horizontal="center" vertical="center" wrapText="1"/>
    </xf>
    <xf numFmtId="0" fontId="18" fillId="0" borderId="16" xfId="53" applyFont="1" applyBorder="1" applyAlignment="1">
      <alignment horizontal="center" vertical="center"/>
    </xf>
    <xf numFmtId="0" fontId="22" fillId="0" borderId="1" xfId="58" applyFont="1" applyFill="1" applyBorder="1" applyAlignment="1">
      <alignment horizontal="center" vertical="center" wrapText="1"/>
    </xf>
    <xf numFmtId="182" fontId="39" fillId="0" borderId="1" xfId="58" applyNumberFormat="1" applyFont="1" applyFill="1" applyBorder="1" applyAlignment="1">
      <alignment horizontal="center" vertical="center" wrapText="1"/>
    </xf>
    <xf numFmtId="0" fontId="41" fillId="0" borderId="1" xfId="59" applyFont="1" applyBorder="1" applyAlignment="1">
      <alignment horizontal="center" vertical="center" wrapText="1"/>
    </xf>
    <xf numFmtId="0" fontId="22" fillId="0" borderId="1" xfId="59" applyFont="1" applyBorder="1" applyAlignment="1">
      <alignment vertical="center" wrapText="1"/>
    </xf>
    <xf numFmtId="177" fontId="22" fillId="0" borderId="1" xfId="59" applyNumberFormat="1" applyFont="1" applyBorder="1" applyAlignment="1">
      <alignment horizontal="center" vertical="center" wrapText="1"/>
    </xf>
    <xf numFmtId="4" fontId="22" fillId="14" borderId="1" xfId="59" applyNumberFormat="1" applyFont="1" applyFill="1" applyBorder="1" applyAlignment="1">
      <alignment horizontal="center" vertical="center" wrapText="1"/>
    </xf>
    <xf numFmtId="4" fontId="22" fillId="0" borderId="1" xfId="59" applyNumberFormat="1" applyFont="1" applyBorder="1" applyAlignment="1">
      <alignment horizontal="center" vertical="center" wrapText="1"/>
    </xf>
    <xf numFmtId="0" fontId="22" fillId="0" borderId="0" xfId="59" applyFont="1" applyAlignment="1">
      <alignment horizontal="left"/>
    </xf>
    <xf numFmtId="177" fontId="0" fillId="0" borderId="0" xfId="53" applyNumberFormat="1">
      <alignment vertical="center"/>
    </xf>
    <xf numFmtId="0" fontId="42" fillId="0" borderId="1" xfId="53" applyFont="1" applyBorder="1" applyAlignment="1">
      <alignment horizontal="center" vertical="center"/>
    </xf>
    <xf numFmtId="0" fontId="0" fillId="0" borderId="0" xfId="53" applyBorder="1">
      <alignment vertical="center"/>
    </xf>
    <xf numFmtId="0" fontId="42" fillId="0" borderId="0" xfId="53" applyFont="1" applyBorder="1" applyAlignment="1">
      <alignment horizontal="center" vertical="center"/>
    </xf>
    <xf numFmtId="0" fontId="42" fillId="7" borderId="0" xfId="53" applyFont="1" applyFill="1" applyBorder="1" applyAlignment="1">
      <alignment horizontal="center" vertical="center"/>
    </xf>
    <xf numFmtId="0" fontId="43" fillId="0" borderId="1" xfId="53" applyFont="1" applyBorder="1" applyAlignment="1">
      <alignment horizontal="center" vertical="center"/>
    </xf>
    <xf numFmtId="0" fontId="42" fillId="0" borderId="0" xfId="53" applyFont="1" applyBorder="1" applyAlignment="1">
      <alignment horizontal="center" vertical="center" wrapText="1"/>
    </xf>
    <xf numFmtId="0" fontId="42" fillId="7" borderId="0" xfId="53" applyFont="1" applyFill="1" applyBorder="1" applyAlignment="1">
      <alignment horizontal="center" vertical="center" wrapText="1"/>
    </xf>
    <xf numFmtId="0" fontId="44" fillId="0" borderId="1" xfId="0" applyFont="1" applyBorder="1" applyAlignment="1">
      <alignment horizontal="center" vertical="center" wrapText="1"/>
    </xf>
    <xf numFmtId="0" fontId="45" fillId="0" borderId="1" xfId="0" applyFont="1" applyBorder="1" applyAlignment="1">
      <alignment horizontal="center" vertical="center" wrapText="1"/>
    </xf>
    <xf numFmtId="183" fontId="45" fillId="4" borderId="1" xfId="0" applyNumberFormat="1" applyFont="1" applyFill="1" applyBorder="1" applyAlignment="1">
      <alignment horizontal="center" vertical="center" wrapText="1"/>
    </xf>
    <xf numFmtId="0" fontId="44" fillId="0" borderId="1" xfId="0" applyFont="1" applyBorder="1" applyAlignment="1">
      <alignment vertical="center" wrapText="1"/>
    </xf>
    <xf numFmtId="183" fontId="0" fillId="0" borderId="0" xfId="53" applyNumberFormat="1">
      <alignment vertical="center"/>
    </xf>
    <xf numFmtId="183" fontId="45" fillId="0" borderId="1" xfId="0" applyNumberFormat="1" applyFont="1" applyBorder="1" applyAlignment="1">
      <alignment horizontal="center" vertical="center" wrapText="1"/>
    </xf>
    <xf numFmtId="0" fontId="45" fillId="0" borderId="1" xfId="0" applyFont="1" applyBorder="1" applyAlignment="1">
      <alignment vertical="center" wrapText="1"/>
    </xf>
    <xf numFmtId="183" fontId="45" fillId="0" borderId="1" xfId="0" applyNumberFormat="1" applyFont="1" applyFill="1" applyBorder="1" applyAlignment="1">
      <alignment horizontal="center" vertical="center" wrapText="1"/>
    </xf>
    <xf numFmtId="0" fontId="0" fillId="0" borderId="0" xfId="53" applyFill="1">
      <alignment vertical="center"/>
    </xf>
    <xf numFmtId="0" fontId="45" fillId="4" borderId="1" xfId="0" applyFont="1" applyFill="1" applyBorder="1" applyAlignment="1">
      <alignment horizontal="center" vertical="center" wrapText="1"/>
    </xf>
    <xf numFmtId="0" fontId="0" fillId="4" borderId="0" xfId="53" applyFill="1">
      <alignment vertical="center"/>
    </xf>
    <xf numFmtId="0" fontId="0" fillId="0" borderId="0" xfId="53" applyAlignment="1">
      <alignment horizontal="center" vertical="center" wrapText="1"/>
    </xf>
    <xf numFmtId="0" fontId="44" fillId="0" borderId="0" xfId="0" applyFont="1" applyBorder="1" applyAlignment="1">
      <alignment vertical="center" wrapText="1"/>
    </xf>
    <xf numFmtId="0" fontId="38" fillId="0" borderId="0" xfId="0" applyFont="1" applyFill="1" applyBorder="1" applyAlignment="1">
      <alignment horizontal="center"/>
    </xf>
    <xf numFmtId="0" fontId="22" fillId="0" borderId="3" xfId="58" applyFont="1" applyFill="1" applyBorder="1" applyAlignment="1">
      <alignment horizontal="center" vertical="center" wrapText="1"/>
    </xf>
    <xf numFmtId="0" fontId="22" fillId="0" borderId="6" xfId="58" applyFont="1" applyFill="1" applyBorder="1" applyAlignment="1">
      <alignment horizontal="center" vertical="center" wrapText="1"/>
    </xf>
    <xf numFmtId="0" fontId="39" fillId="0" borderId="3" xfId="58" applyFont="1" applyFill="1" applyBorder="1" applyAlignment="1">
      <alignment horizontal="center" vertical="center" wrapText="1"/>
    </xf>
    <xf numFmtId="0" fontId="46" fillId="0" borderId="3" xfId="58" applyFont="1" applyFill="1" applyBorder="1" applyAlignment="1">
      <alignment horizontal="center" vertical="center" wrapText="1"/>
    </xf>
    <xf numFmtId="177" fontId="22" fillId="0" borderId="3" xfId="58" applyNumberFormat="1" applyFont="1" applyFill="1" applyBorder="1" applyAlignment="1">
      <alignment horizontal="center" vertical="center" wrapText="1"/>
    </xf>
    <xf numFmtId="177" fontId="22" fillId="0" borderId="6" xfId="58" applyNumberFormat="1" applyFont="1" applyFill="1" applyBorder="1" applyAlignment="1">
      <alignment horizontal="center" vertical="center" wrapText="1"/>
    </xf>
    <xf numFmtId="181" fontId="22" fillId="0" borderId="1" xfId="58" applyNumberFormat="1" applyFont="1" applyFill="1" applyBorder="1" applyAlignment="1">
      <alignment horizontal="center" vertical="center" wrapText="1"/>
    </xf>
    <xf numFmtId="0" fontId="22" fillId="0" borderId="1" xfId="58" applyFont="1" applyFill="1" applyBorder="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39" fillId="0" borderId="1" xfId="65" applyFont="1" applyBorder="1" applyAlignment="1">
      <alignment horizontal="center" vertical="center" wrapText="1"/>
    </xf>
    <xf numFmtId="0" fontId="41" fillId="0" borderId="1" xfId="58" applyFont="1" applyFill="1" applyBorder="1" applyAlignment="1">
      <alignment horizontal="center" vertical="center" wrapText="1"/>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6" xfId="0" applyFont="1" applyBorder="1" applyAlignment="1">
      <alignment vertical="center"/>
    </xf>
    <xf numFmtId="0" fontId="22" fillId="11" borderId="1" xfId="58" applyFont="1" applyFill="1" applyBorder="1" applyAlignment="1">
      <alignment horizontal="center" vertical="center" wrapText="1"/>
    </xf>
    <xf numFmtId="0" fontId="22" fillId="0" borderId="1" xfId="58" applyFont="1" applyFill="1" applyBorder="1" applyAlignment="1">
      <alignment vertical="center" wrapText="1"/>
    </xf>
    <xf numFmtId="177" fontId="22" fillId="0" borderId="1" xfId="58" applyNumberFormat="1" applyFont="1" applyFill="1" applyBorder="1" applyAlignment="1">
      <alignment horizontal="center" vertical="center" wrapText="1"/>
    </xf>
    <xf numFmtId="4" fontId="22" fillId="0" borderId="1" xfId="58" applyNumberFormat="1" applyFont="1" applyFill="1" applyBorder="1" applyAlignment="1">
      <alignment horizontal="center" vertical="center" wrapText="1"/>
    </xf>
    <xf numFmtId="0" fontId="22" fillId="0" borderId="0" xfId="58" applyFont="1" applyFill="1" applyBorder="1" applyAlignment="1">
      <alignment horizontal="left"/>
    </xf>
    <xf numFmtId="0" fontId="47" fillId="0" borderId="0" xfId="0" applyFont="1" applyAlignment="1">
      <alignment horizontal="center" vertical="center"/>
    </xf>
    <xf numFmtId="177" fontId="47" fillId="0" borderId="0" xfId="0" applyNumberFormat="1" applyFont="1" applyAlignment="1">
      <alignment vertical="center"/>
    </xf>
    <xf numFmtId="0" fontId="22" fillId="0" borderId="8" xfId="58" applyFont="1" applyFill="1" applyBorder="1" applyAlignment="1">
      <alignment horizontal="center" vertical="center" wrapText="1"/>
    </xf>
    <xf numFmtId="0" fontId="22" fillId="0" borderId="7" xfId="58" applyFont="1" applyFill="1" applyBorder="1" applyAlignment="1">
      <alignment horizontal="center" vertical="center" wrapText="1"/>
    </xf>
    <xf numFmtId="182" fontId="22" fillId="0" borderId="1" xfId="58" applyNumberFormat="1" applyFont="1" applyFill="1" applyBorder="1" applyAlignment="1">
      <alignment horizontal="center" vertical="center" wrapText="1"/>
    </xf>
    <xf numFmtId="4" fontId="22" fillId="0" borderId="3" xfId="58" applyNumberFormat="1" applyFont="1" applyFill="1" applyBorder="1" applyAlignment="1">
      <alignment horizontal="center" vertical="center" wrapText="1"/>
    </xf>
    <xf numFmtId="4" fontId="22" fillId="0" borderId="6" xfId="58" applyNumberFormat="1"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4" xfId="50"/>
    <cellStyle name="常规 10" xfId="51"/>
    <cellStyle name="常规 12 3" xfId="52"/>
    <cellStyle name="常规 2" xfId="53"/>
    <cellStyle name="常规 2 2" xfId="54"/>
    <cellStyle name="常规 2 3 2 2" xfId="55"/>
    <cellStyle name="常规 2 34" xfId="56"/>
    <cellStyle name="常规 2 4" xfId="57"/>
    <cellStyle name="常规 3" xfId="58"/>
    <cellStyle name="常规 3 5" xfId="59"/>
    <cellStyle name="常规 4" xfId="60"/>
    <cellStyle name="常规 49" xfId="61"/>
    <cellStyle name="常规 50" xfId="62"/>
    <cellStyle name="常规 9" xfId="63"/>
    <cellStyle name="常规 5" xfId="64"/>
    <cellStyle name="常规 3 2" xfId="65"/>
  </cellStyles>
  <dxfs count="5">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indexed="40"/>
        </patternFill>
      </fill>
    </dxf>
  </dxfs>
  <tableStyles count="0" defaultTableStyle="TableStyleMedium2" defaultPivotStyle="Pivot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aredStrings" Target="sharedStrings.xml"/><Relationship Id="rId25" Type="http://schemas.openxmlformats.org/officeDocument/2006/relationships/theme" Target="theme/theme1.xml"/><Relationship Id="rId24" Type="http://schemas.openxmlformats.org/officeDocument/2006/relationships/externalLink" Target="externalLinks/externalLink7.xml"/><Relationship Id="rId23" Type="http://schemas.openxmlformats.org/officeDocument/2006/relationships/externalLink" Target="externalLinks/externalLink6.xml"/><Relationship Id="rId22" Type="http://schemas.openxmlformats.org/officeDocument/2006/relationships/externalLink" Target="externalLinks/externalLink5.xml"/><Relationship Id="rId21" Type="http://schemas.openxmlformats.org/officeDocument/2006/relationships/externalLink" Target="externalLinks/externalLink4.xml"/><Relationship Id="rId20" Type="http://schemas.openxmlformats.org/officeDocument/2006/relationships/externalLink" Target="externalLinks/externalLink3.xml"/><Relationship Id="rId2" Type="http://schemas.openxmlformats.org/officeDocument/2006/relationships/worksheet" Target="worksheets/sheet2.xml"/><Relationship Id="rId19" Type="http://schemas.openxmlformats.org/officeDocument/2006/relationships/externalLink" Target="externalLinks/externalLink2.xml"/><Relationship Id="rId18" Type="http://schemas.openxmlformats.org/officeDocument/2006/relationships/externalLink" Target="externalLinks/externalLink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387985</xdr:colOff>
      <xdr:row>0</xdr:row>
      <xdr:rowOff>69850</xdr:rowOff>
    </xdr:from>
    <xdr:to>
      <xdr:col>23</xdr:col>
      <xdr:colOff>8086</xdr:colOff>
      <xdr:row>9</xdr:row>
      <xdr:rowOff>334871</xdr:rowOff>
    </xdr:to>
    <xdr:pic>
      <xdr:nvPicPr>
        <xdr:cNvPr id="2" name="图片 1"/>
        <xdr:cNvPicPr>
          <a:picLocks noChangeAspect="1"/>
        </xdr:cNvPicPr>
      </xdr:nvPicPr>
      <xdr:blipFill>
        <a:blip r:embed="rId1"/>
        <a:stretch>
          <a:fillRect/>
        </a:stretch>
      </xdr:blipFill>
      <xdr:spPr>
        <a:xfrm>
          <a:off x="9827260" y="69850"/>
          <a:ext cx="5791835" cy="5504815"/>
        </a:xfrm>
        <a:prstGeom prst="rect">
          <a:avLst/>
        </a:prstGeom>
      </xdr:spPr>
    </xdr:pic>
    <xdr:clientData/>
  </xdr:twoCellAnchor>
  <xdr:twoCellAnchor editAs="oneCell">
    <xdr:from>
      <xdr:col>12</xdr:col>
      <xdr:colOff>613834</xdr:colOff>
      <xdr:row>19</xdr:row>
      <xdr:rowOff>465667</xdr:rowOff>
    </xdr:from>
    <xdr:to>
      <xdr:col>21</xdr:col>
      <xdr:colOff>98774</xdr:colOff>
      <xdr:row>44</xdr:row>
      <xdr:rowOff>123345</xdr:rowOff>
    </xdr:to>
    <xdr:pic>
      <xdr:nvPicPr>
        <xdr:cNvPr id="3" name="图片 2"/>
        <xdr:cNvPicPr>
          <a:picLocks noChangeAspect="1"/>
        </xdr:cNvPicPr>
      </xdr:nvPicPr>
      <xdr:blipFill>
        <a:blip r:embed="rId2"/>
        <a:stretch>
          <a:fillRect/>
        </a:stretch>
      </xdr:blipFill>
      <xdr:spPr>
        <a:xfrm>
          <a:off x="9435465" y="12125325"/>
          <a:ext cx="5039995" cy="4107815"/>
        </a:xfrm>
        <a:prstGeom prst="rect">
          <a:avLst/>
        </a:prstGeom>
      </xdr:spPr>
    </xdr:pic>
    <xdr:clientData/>
  </xdr:twoCellAnchor>
  <xdr:twoCellAnchor editAs="oneCell">
    <xdr:from>
      <xdr:col>12</xdr:col>
      <xdr:colOff>501015</xdr:colOff>
      <xdr:row>26</xdr:row>
      <xdr:rowOff>49530</xdr:rowOff>
    </xdr:from>
    <xdr:to>
      <xdr:col>21</xdr:col>
      <xdr:colOff>490717</xdr:colOff>
      <xdr:row>50</xdr:row>
      <xdr:rowOff>99816</xdr:rowOff>
    </xdr:to>
    <xdr:pic>
      <xdr:nvPicPr>
        <xdr:cNvPr id="4" name="图片 3"/>
        <xdr:cNvPicPr>
          <a:picLocks noChangeAspect="1"/>
        </xdr:cNvPicPr>
      </xdr:nvPicPr>
      <xdr:blipFill>
        <a:blip r:embed="rId3"/>
        <a:stretch>
          <a:fillRect/>
        </a:stretch>
      </xdr:blipFill>
      <xdr:spPr>
        <a:xfrm>
          <a:off x="9323070" y="12867640"/>
          <a:ext cx="5544185" cy="4439285"/>
        </a:xfrm>
        <a:prstGeom prst="rect">
          <a:avLst/>
        </a:prstGeom>
      </xdr:spPr>
    </xdr:pic>
    <xdr:clientData/>
  </xdr:twoCellAnchor>
  <xdr:twoCellAnchor editAs="oneCell">
    <xdr:from>
      <xdr:col>0</xdr:col>
      <xdr:colOff>1270</xdr:colOff>
      <xdr:row>32</xdr:row>
      <xdr:rowOff>131445</xdr:rowOff>
    </xdr:from>
    <xdr:to>
      <xdr:col>11</xdr:col>
      <xdr:colOff>170815</xdr:colOff>
      <xdr:row>43</xdr:row>
      <xdr:rowOff>154305</xdr:rowOff>
    </xdr:to>
    <xdr:pic>
      <xdr:nvPicPr>
        <xdr:cNvPr id="5" name="图片 4"/>
        <xdr:cNvPicPr>
          <a:picLocks noChangeAspect="1"/>
        </xdr:cNvPicPr>
      </xdr:nvPicPr>
      <xdr:blipFill>
        <a:blip r:embed="rId4"/>
        <a:stretch>
          <a:fillRect/>
        </a:stretch>
      </xdr:blipFill>
      <xdr:spPr>
        <a:xfrm>
          <a:off x="1270" y="14046835"/>
          <a:ext cx="8374380" cy="20345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xdr:cNvPicPr>
          <a:picLocks noChangeAspect="1"/>
        </xdr:cNvPicPr>
      </xdr:nvPicPr>
      <xdr:blipFill>
        <a:blip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2047240</xdr:colOff>
      <xdr:row>69</xdr:row>
      <xdr:rowOff>167640</xdr:rowOff>
    </xdr:from>
    <xdr:to>
      <xdr:col>11</xdr:col>
      <xdr:colOff>436245</xdr:colOff>
      <xdr:row>95</xdr:row>
      <xdr:rowOff>178435</xdr:rowOff>
    </xdr:to>
    <xdr:pic>
      <xdr:nvPicPr>
        <xdr:cNvPr id="3" name="图片 2"/>
        <xdr:cNvPicPr>
          <a:picLocks noChangeAspect="1"/>
        </xdr:cNvPicPr>
      </xdr:nvPicPr>
      <xdr:blipFill>
        <a:blip r:embed="rId1"/>
        <a:stretch>
          <a:fillRect/>
        </a:stretch>
      </xdr:blipFill>
      <xdr:spPr>
        <a:xfrm>
          <a:off x="5262880" y="12981940"/>
          <a:ext cx="5704205" cy="4765675"/>
        </a:xfrm>
        <a:prstGeom prst="rect">
          <a:avLst/>
        </a:prstGeom>
      </xdr:spPr>
    </xdr:pic>
    <xdr:clientData/>
  </xdr:twoCellAnchor>
  <xdr:twoCellAnchor editAs="oneCell">
    <xdr:from>
      <xdr:col>5</xdr:col>
      <xdr:colOff>0</xdr:colOff>
      <xdr:row>92</xdr:row>
      <xdr:rowOff>113665</xdr:rowOff>
    </xdr:from>
    <xdr:to>
      <xdr:col>12</xdr:col>
      <xdr:colOff>470535</xdr:colOff>
      <xdr:row>99</xdr:row>
      <xdr:rowOff>0</xdr:rowOff>
    </xdr:to>
    <xdr:pic>
      <xdr:nvPicPr>
        <xdr:cNvPr id="4" name="图片 3"/>
        <xdr:cNvPicPr>
          <a:picLocks noChangeAspect="1"/>
        </xdr:cNvPicPr>
      </xdr:nvPicPr>
      <xdr:blipFill>
        <a:blip r:embed="rId2"/>
        <a:stretch>
          <a:fillRect/>
        </a:stretch>
      </xdr:blipFill>
      <xdr:spPr>
        <a:xfrm>
          <a:off x="5280660" y="17134205"/>
          <a:ext cx="6299835" cy="1166495"/>
        </a:xfrm>
        <a:prstGeom prst="rect">
          <a:avLst/>
        </a:prstGeom>
      </xdr:spPr>
    </xdr:pic>
    <xdr:clientData/>
  </xdr:twoCellAnchor>
  <xdr:twoCellAnchor editAs="oneCell">
    <xdr:from>
      <xdr:col>13</xdr:col>
      <xdr:colOff>129540</xdr:colOff>
      <xdr:row>70</xdr:row>
      <xdr:rowOff>0</xdr:rowOff>
    </xdr:from>
    <xdr:to>
      <xdr:col>20</xdr:col>
      <xdr:colOff>282575</xdr:colOff>
      <xdr:row>95</xdr:row>
      <xdr:rowOff>113665</xdr:rowOff>
    </xdr:to>
    <xdr:pic>
      <xdr:nvPicPr>
        <xdr:cNvPr id="5" name="图片 4"/>
        <xdr:cNvPicPr>
          <a:picLocks noChangeAspect="1"/>
        </xdr:cNvPicPr>
      </xdr:nvPicPr>
      <xdr:blipFill>
        <a:blip r:embed="rId3"/>
        <a:stretch>
          <a:fillRect/>
        </a:stretch>
      </xdr:blipFill>
      <xdr:spPr>
        <a:xfrm>
          <a:off x="11849100" y="12997180"/>
          <a:ext cx="6218555" cy="4685665"/>
        </a:xfrm>
        <a:prstGeom prst="rect">
          <a:avLst/>
        </a:prstGeom>
      </xdr:spPr>
    </xdr:pic>
    <xdr:clientData/>
  </xdr:twoCellAnchor>
  <xdr:twoCellAnchor editAs="oneCell">
    <xdr:from>
      <xdr:col>21</xdr:col>
      <xdr:colOff>0</xdr:colOff>
      <xdr:row>70</xdr:row>
      <xdr:rowOff>0</xdr:rowOff>
    </xdr:from>
    <xdr:to>
      <xdr:col>28</xdr:col>
      <xdr:colOff>593090</xdr:colOff>
      <xdr:row>96</xdr:row>
      <xdr:rowOff>109855</xdr:rowOff>
    </xdr:to>
    <xdr:pic>
      <xdr:nvPicPr>
        <xdr:cNvPr id="6" name="图片 5"/>
        <xdr:cNvPicPr>
          <a:picLocks noChangeAspect="1"/>
        </xdr:cNvPicPr>
      </xdr:nvPicPr>
      <xdr:blipFill>
        <a:blip r:embed="rId4"/>
        <a:stretch>
          <a:fillRect/>
        </a:stretch>
      </xdr:blipFill>
      <xdr:spPr>
        <a:xfrm>
          <a:off x="18394680" y="12997180"/>
          <a:ext cx="4860290" cy="486473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xdr:cNvPicPr>
          <a:picLocks noChangeAspect="1"/>
        </xdr:cNvPicPr>
      </xdr:nvPicPr>
      <xdr:blipFill>
        <a:blip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xdr:cNvPicPr>
          <a:picLocks noChangeAspect="1"/>
        </xdr:cNvPicPr>
      </xdr:nvPicPr>
      <xdr:blipFill>
        <a:blip r:embed="rId6"/>
        <a:stretch>
          <a:fillRect/>
        </a:stretch>
      </xdr:blipFill>
      <xdr:spPr>
        <a:xfrm>
          <a:off x="635" y="12699365"/>
          <a:ext cx="5252085" cy="34004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xdr:cNvPicPr>
          <a:picLocks noChangeAspect="1"/>
        </xdr:cNvPicPr>
      </xdr:nvPicPr>
      <xdr:blipFill>
        <a:blip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xdr:cNvPicPr>
          <a:picLocks noChangeAspect="1"/>
        </xdr:cNvPicPr>
      </xdr:nvPicPr>
      <xdr:blipFill>
        <a:blip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xdr:cNvPicPr>
          <a:picLocks noChangeAspect="1"/>
        </xdr:cNvPicPr>
      </xdr:nvPicPr>
      <xdr:blipFill>
        <a:blip r:embed="rId3"/>
        <a:stretch>
          <a:fillRect/>
        </a:stretch>
      </xdr:blipFill>
      <xdr:spPr>
        <a:xfrm>
          <a:off x="5623560" y="54610"/>
          <a:ext cx="5117465" cy="54737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xdr:cNvPicPr>
          <a:picLocks noChangeAspect="1"/>
        </xdr:cNvPicPr>
      </xdr:nvPicPr>
      <xdr:blipFill>
        <a:blip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xdr:cNvPicPr>
          <a:picLocks noChangeAspect="1"/>
        </xdr:cNvPicPr>
      </xdr:nvPicPr>
      <xdr:blipFill>
        <a:blip r:embed="rId2"/>
        <a:stretch>
          <a:fillRect/>
        </a:stretch>
      </xdr:blipFill>
      <xdr:spPr>
        <a:xfrm>
          <a:off x="10012045" y="6102985"/>
          <a:ext cx="6299835" cy="116713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xdr:cNvPicPr>
          <a:picLocks noChangeAspect="1"/>
        </xdr:cNvPicPr>
      </xdr:nvPicPr>
      <xdr:blipFill>
        <a:blip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xdr:cNvPicPr>
          <a:picLocks noChangeAspect="1"/>
        </xdr:cNvPicPr>
      </xdr:nvPicPr>
      <xdr:blipFill>
        <a:blip r:embed="rId2"/>
        <a:stretch>
          <a:fillRect/>
        </a:stretch>
      </xdr:blipFill>
      <xdr:spPr>
        <a:xfrm>
          <a:off x="8909050" y="1513840"/>
          <a:ext cx="6218555" cy="4685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xdr:cNvPicPr>
          <a:picLocks noChangeAspect="1"/>
        </xdr:cNvPicPr>
      </xdr:nvPicPr>
      <xdr:blipFill>
        <a:blip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xdr:cNvPicPr>
          <a:picLocks noChangeAspect="1"/>
        </xdr:cNvPicPr>
      </xdr:nvPicPr>
      <xdr:blipFill>
        <a:blip r:embed="rId2"/>
        <a:stretch>
          <a:fillRect/>
        </a:stretch>
      </xdr:blipFill>
      <xdr:spPr>
        <a:xfrm>
          <a:off x="9062720" y="5509260"/>
          <a:ext cx="5350510" cy="176339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xdr:cNvPicPr>
          <a:picLocks noChangeAspect="1"/>
        </xdr:cNvPicPr>
      </xdr:nvPicPr>
      <xdr:blipFill>
        <a:blip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xdr:cNvPicPr>
          <a:picLocks noChangeAspect="1"/>
        </xdr:cNvPicPr>
      </xdr:nvPicPr>
      <xdr:blipFill>
        <a:blip r:embed="rId2"/>
        <a:stretch>
          <a:fillRect/>
        </a:stretch>
      </xdr:blipFill>
      <xdr:spPr>
        <a:xfrm>
          <a:off x="8231505" y="1535430"/>
          <a:ext cx="4860290" cy="486473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r:embed="rId2"/>
        <a:stretch>
          <a:fillRect/>
        </a:stretch>
      </xdr:blipFill>
      <xdr:spPr>
        <a:xfrm>
          <a:off x="6887845" y="0"/>
          <a:ext cx="6437630" cy="85350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in10\Desktop\E18&#22269;&#38469;&#20154;&#25165;&#20844;&#23507;\20251027\&#27979;&#31639;-E18&#20154;&#25165;&#20844;&#2350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新房源表"/>
      <sheetName val="Sheet1"/>
      <sheetName val="标准房"/>
      <sheetName val="成本（静态）"/>
      <sheetName val="比较法"/>
      <sheetName val="各小区租金"/>
      <sheetName val="汇总"/>
      <sheetName val="城研租金数据"/>
      <sheetName val="链家案例整理"/>
      <sheetName val="中指成交数据"/>
      <sheetName val="悦廷"/>
      <sheetName val="鹿海园五里"/>
      <sheetName val="鹿海园"/>
      <sheetName val="南海家园三里"/>
      <sheetName val="城研数据"/>
      <sheetName val="X13海棠苑房源明细"/>
      <sheetName val="X38鹿海园五里房源明细"/>
      <sheetName val="房产信息"/>
      <sheetName val="系统读取表"/>
    </sheetNames>
    <sheetDataSet>
      <sheetData sheetId="0"/>
      <sheetData sheetId="1"/>
      <sheetData sheetId="2"/>
      <sheetData sheetId="3"/>
      <sheetData sheetId="4"/>
      <sheetData sheetId="5">
        <row r="2">
          <cell r="P2" t="str">
            <v>领军人才公寓</v>
          </cell>
        </row>
        <row r="2">
          <cell r="Z2">
            <v>76.95</v>
          </cell>
        </row>
        <row r="2">
          <cell r="AB2">
            <v>76.91</v>
          </cell>
        </row>
        <row r="3">
          <cell r="P3" t="str">
            <v>杰出人才公寓</v>
          </cell>
        </row>
        <row r="3">
          <cell r="Z3">
            <v>82.62</v>
          </cell>
        </row>
        <row r="3">
          <cell r="AB3">
            <v>80.42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36"/>
  <sheetViews>
    <sheetView tabSelected="1" zoomScale="90" zoomScaleNormal="90" workbookViewId="0">
      <selection activeCell="K19" sqref="K19"/>
    </sheetView>
  </sheetViews>
  <sheetFormatPr defaultColWidth="9" defaultRowHeight="14.4"/>
  <cols>
    <col min="3" max="3" width="20.25" customWidth="1"/>
    <col min="4" max="4" width="5" customWidth="1"/>
    <col min="5" max="5" width="20.1296296296296" customWidth="1"/>
    <col min="6" max="6" width="9" customWidth="1"/>
    <col min="7" max="7" width="20.6296296296296" customWidth="1"/>
    <col min="8" max="8" width="9" customWidth="1"/>
    <col min="9" max="10" width="9" hidden="1" customWidth="1"/>
    <col min="11" max="11" width="17.6296296296296" customWidth="1"/>
  </cols>
  <sheetData>
    <row r="1" spans="1:15">
      <c r="A1" s="266" t="s">
        <v>0</v>
      </c>
      <c r="B1" s="266"/>
      <c r="C1" s="266"/>
      <c r="D1" s="266"/>
      <c r="E1" s="266"/>
      <c r="F1" s="266"/>
      <c r="G1" s="266"/>
      <c r="H1" s="266"/>
      <c r="I1" s="266"/>
      <c r="J1" s="266"/>
      <c r="K1" s="266"/>
      <c r="L1" s="266"/>
      <c r="O1">
        <f>998-580</f>
        <v>418</v>
      </c>
    </row>
    <row r="2" spans="1:12">
      <c r="A2" s="266"/>
      <c r="B2" s="266"/>
      <c r="C2" s="266"/>
      <c r="D2" s="266"/>
      <c r="E2" s="266"/>
      <c r="F2" s="266"/>
      <c r="G2" s="266"/>
      <c r="H2" s="266"/>
      <c r="I2" s="266"/>
      <c r="J2" s="266"/>
      <c r="K2" s="266"/>
      <c r="L2" s="266"/>
    </row>
    <row r="3" spans="1:12">
      <c r="A3" s="267" t="s">
        <v>1</v>
      </c>
      <c r="B3" s="268"/>
      <c r="C3" s="237" t="s">
        <v>2</v>
      </c>
      <c r="D3" s="237"/>
      <c r="E3" s="237" t="s">
        <v>3</v>
      </c>
      <c r="F3" s="237"/>
      <c r="G3" s="237" t="s">
        <v>4</v>
      </c>
      <c r="H3" s="237"/>
      <c r="I3" s="267" t="s">
        <v>5</v>
      </c>
      <c r="J3" s="268"/>
      <c r="K3" s="267" t="s">
        <v>6</v>
      </c>
      <c r="L3" s="268"/>
    </row>
    <row r="4" spans="1:12">
      <c r="A4" s="237" t="s">
        <v>7</v>
      </c>
      <c r="B4" s="237"/>
      <c r="C4" s="269" t="s">
        <v>8</v>
      </c>
      <c r="D4" s="268"/>
      <c r="E4" s="270" t="str">
        <f>汇总!B62</f>
        <v>悦廷</v>
      </c>
      <c r="F4" s="268"/>
      <c r="G4" s="270" t="str">
        <f>汇总!B45</f>
        <v>中信新城西区</v>
      </c>
      <c r="H4" s="268"/>
      <c r="I4" s="267" t="str">
        <f>[4]清枫华景园数据!C2</f>
        <v>清枫华景园</v>
      </c>
      <c r="J4" s="268"/>
      <c r="K4" s="270" t="str">
        <f>汇总!B64</f>
        <v>南海家园四里</v>
      </c>
      <c r="L4" s="268"/>
    </row>
    <row r="5" spans="1:15">
      <c r="A5" s="237" t="s">
        <v>9</v>
      </c>
      <c r="B5" s="237"/>
      <c r="C5" s="267" t="s">
        <v>10</v>
      </c>
      <c r="D5" s="268"/>
      <c r="E5" s="271">
        <f>汇总!K62</f>
        <v>54.69</v>
      </c>
      <c r="F5" s="272"/>
      <c r="G5" s="271">
        <f>汇总!K65</f>
        <v>51.91</v>
      </c>
      <c r="H5" s="272"/>
      <c r="I5" s="271">
        <f>[4]清枫华景园数据!I6</f>
        <v>97.111735724259</v>
      </c>
      <c r="J5" s="272"/>
      <c r="K5" s="271">
        <f>汇总!K64</f>
        <v>49.87</v>
      </c>
      <c r="L5" s="272"/>
      <c r="O5">
        <f>E5/K5</f>
        <v>1.09665129336274</v>
      </c>
    </row>
    <row r="6" ht="37.2" spans="1:12">
      <c r="A6" s="237" t="s">
        <v>11</v>
      </c>
      <c r="B6" s="237"/>
      <c r="C6" s="273" t="s">
        <v>12</v>
      </c>
      <c r="D6" s="274">
        <v>100</v>
      </c>
      <c r="E6" s="273" t="s">
        <v>12</v>
      </c>
      <c r="F6" s="274">
        <v>100</v>
      </c>
      <c r="G6" s="273" t="s">
        <v>12</v>
      </c>
      <c r="H6" s="274">
        <v>100</v>
      </c>
      <c r="I6" s="273" t="s">
        <v>12</v>
      </c>
      <c r="J6" s="274">
        <v>100</v>
      </c>
      <c r="K6" s="273" t="s">
        <v>12</v>
      </c>
      <c r="L6" s="274">
        <v>100</v>
      </c>
    </row>
    <row r="7" spans="1:12">
      <c r="A7" s="237" t="s">
        <v>13</v>
      </c>
      <c r="B7" s="237"/>
      <c r="C7" s="237" t="s">
        <v>14</v>
      </c>
      <c r="D7" s="237">
        <v>100</v>
      </c>
      <c r="E7" s="237" t="s">
        <v>14</v>
      </c>
      <c r="F7" s="237">
        <v>100</v>
      </c>
      <c r="G7" s="237" t="s">
        <v>14</v>
      </c>
      <c r="H7" s="237">
        <f>IF(G7=C7,100,"请调整")</f>
        <v>100</v>
      </c>
      <c r="I7" s="237" t="s">
        <v>14</v>
      </c>
      <c r="J7" s="237">
        <f>IF(I7=C7,100,"请调整")</f>
        <v>100</v>
      </c>
      <c r="K7" s="237" t="s">
        <v>14</v>
      </c>
      <c r="L7" s="237">
        <f>IF(K7=G7,100,"请调整")</f>
        <v>100</v>
      </c>
    </row>
    <row r="8" ht="96" spans="1:13">
      <c r="A8" s="275" t="s">
        <v>15</v>
      </c>
      <c r="B8" s="235" t="s">
        <v>16</v>
      </c>
      <c r="C8" s="235" t="s">
        <v>17</v>
      </c>
      <c r="D8" s="237">
        <v>100</v>
      </c>
      <c r="E8" s="235" t="s">
        <v>18</v>
      </c>
      <c r="F8" s="237">
        <v>100</v>
      </c>
      <c r="G8" s="235" t="s">
        <v>19</v>
      </c>
      <c r="H8" s="237">
        <v>100</v>
      </c>
      <c r="I8" s="237" t="s">
        <v>20</v>
      </c>
      <c r="J8" s="237">
        <v>100</v>
      </c>
      <c r="K8" s="235" t="s">
        <v>21</v>
      </c>
      <c r="L8" s="237">
        <v>100</v>
      </c>
      <c r="M8" s="290">
        <v>2</v>
      </c>
    </row>
    <row r="9" ht="193" customHeight="1" spans="1:13">
      <c r="A9" s="276"/>
      <c r="B9" s="235" t="s">
        <v>22</v>
      </c>
      <c r="C9" s="235" t="s">
        <v>23</v>
      </c>
      <c r="D9" s="237">
        <v>100</v>
      </c>
      <c r="E9" s="277" t="s">
        <v>24</v>
      </c>
      <c r="F9" s="278">
        <v>100</v>
      </c>
      <c r="G9" s="235" t="s">
        <v>25</v>
      </c>
      <c r="H9" s="278">
        <v>98</v>
      </c>
      <c r="I9" s="237" t="s">
        <v>20</v>
      </c>
      <c r="J9" s="237">
        <v>100</v>
      </c>
      <c r="K9" s="235" t="s">
        <v>26</v>
      </c>
      <c r="L9" s="278">
        <v>99</v>
      </c>
      <c r="M9" s="290">
        <v>2</v>
      </c>
    </row>
    <row r="10" ht="72" spans="1:13">
      <c r="A10" s="276"/>
      <c r="B10" s="235" t="s">
        <v>27</v>
      </c>
      <c r="C10" s="235" t="s">
        <v>28</v>
      </c>
      <c r="D10" s="237">
        <v>100</v>
      </c>
      <c r="E10" s="277" t="s">
        <v>28</v>
      </c>
      <c r="F10" s="237">
        <v>100</v>
      </c>
      <c r="G10" s="235" t="s">
        <v>29</v>
      </c>
      <c r="H10" s="237">
        <v>100</v>
      </c>
      <c r="I10" s="237" t="s">
        <v>30</v>
      </c>
      <c r="J10" s="237">
        <v>100</v>
      </c>
      <c r="K10" s="235" t="s">
        <v>28</v>
      </c>
      <c r="L10" s="237">
        <v>100</v>
      </c>
      <c r="M10" s="290">
        <v>2</v>
      </c>
    </row>
    <row r="11" ht="96" spans="1:13">
      <c r="A11" s="276"/>
      <c r="B11" s="235" t="s">
        <v>31</v>
      </c>
      <c r="C11" s="235" t="s">
        <v>32</v>
      </c>
      <c r="D11" s="237">
        <v>100</v>
      </c>
      <c r="E11" s="277" t="s">
        <v>32</v>
      </c>
      <c r="F11" s="237">
        <v>100</v>
      </c>
      <c r="G11" s="235" t="s">
        <v>33</v>
      </c>
      <c r="H11" s="278">
        <v>101</v>
      </c>
      <c r="I11" s="237" t="s">
        <v>30</v>
      </c>
      <c r="J11" s="237">
        <v>100</v>
      </c>
      <c r="K11" s="235" t="s">
        <v>32</v>
      </c>
      <c r="L11" s="237">
        <v>100</v>
      </c>
      <c r="M11" s="291">
        <v>2</v>
      </c>
    </row>
    <row r="12" ht="105.75" customHeight="1" spans="1:13">
      <c r="A12" s="279"/>
      <c r="B12" s="235" t="s">
        <v>34</v>
      </c>
      <c r="C12" s="235" t="s">
        <v>35</v>
      </c>
      <c r="D12" s="237">
        <v>100</v>
      </c>
      <c r="E12" s="277" t="s">
        <v>35</v>
      </c>
      <c r="F12" s="237">
        <v>100</v>
      </c>
      <c r="G12" s="235" t="s">
        <v>36</v>
      </c>
      <c r="H12" s="237">
        <v>100</v>
      </c>
      <c r="I12" s="237" t="s">
        <v>37</v>
      </c>
      <c r="J12" s="237">
        <v>100</v>
      </c>
      <c r="K12" s="235" t="s">
        <v>35</v>
      </c>
      <c r="L12" s="237">
        <v>100</v>
      </c>
      <c r="M12" s="291">
        <v>5</v>
      </c>
    </row>
    <row r="13" ht="33" customHeight="1" spans="1:13">
      <c r="A13" s="280" t="s">
        <v>38</v>
      </c>
      <c r="B13" s="235" t="s">
        <v>39</v>
      </c>
      <c r="C13" s="235" t="s">
        <v>40</v>
      </c>
      <c r="D13" s="237">
        <v>100</v>
      </c>
      <c r="E13" s="235" t="s">
        <v>40</v>
      </c>
      <c r="F13" s="237">
        <v>100</v>
      </c>
      <c r="G13" s="235" t="s">
        <v>40</v>
      </c>
      <c r="H13" s="237">
        <v>100</v>
      </c>
      <c r="I13" s="235" t="s">
        <v>40</v>
      </c>
      <c r="J13" s="237">
        <v>100</v>
      </c>
      <c r="K13" s="235" t="s">
        <v>40</v>
      </c>
      <c r="L13" s="237">
        <v>100</v>
      </c>
      <c r="M13" s="291">
        <v>2</v>
      </c>
    </row>
    <row r="14" ht="21.75" customHeight="1" spans="1:13">
      <c r="A14" s="281"/>
      <c r="B14" s="235" t="s">
        <v>41</v>
      </c>
      <c r="C14" s="237" t="s">
        <v>42</v>
      </c>
      <c r="D14" s="237">
        <v>100</v>
      </c>
      <c r="E14" s="235" t="s">
        <v>43</v>
      </c>
      <c r="F14" s="237">
        <v>100</v>
      </c>
      <c r="G14" s="235" t="s">
        <v>42</v>
      </c>
      <c r="H14" s="237">
        <v>100</v>
      </c>
      <c r="I14" s="237" t="s">
        <v>44</v>
      </c>
      <c r="J14" s="237">
        <v>98</v>
      </c>
      <c r="K14" s="235" t="s">
        <v>43</v>
      </c>
      <c r="L14" s="237">
        <v>100</v>
      </c>
      <c r="M14" s="291">
        <v>2</v>
      </c>
    </row>
    <row r="15" ht="19.5" customHeight="1" spans="1:13">
      <c r="A15" s="281"/>
      <c r="B15" s="237" t="s">
        <v>45</v>
      </c>
      <c r="C15" s="235" t="s">
        <v>46</v>
      </c>
      <c r="D15" s="237">
        <v>100</v>
      </c>
      <c r="E15" s="237" t="s">
        <v>47</v>
      </c>
      <c r="F15" s="237">
        <v>100</v>
      </c>
      <c r="G15" s="237" t="s">
        <v>47</v>
      </c>
      <c r="H15" s="237">
        <v>100</v>
      </c>
      <c r="I15" s="237" t="s">
        <v>48</v>
      </c>
      <c r="J15" s="237">
        <v>100</v>
      </c>
      <c r="K15" s="237" t="s">
        <v>47</v>
      </c>
      <c r="L15" s="237">
        <v>100</v>
      </c>
      <c r="M15" s="291">
        <v>2</v>
      </c>
    </row>
    <row r="16" ht="36" spans="1:13">
      <c r="A16" s="281"/>
      <c r="B16" s="235" t="s">
        <v>49</v>
      </c>
      <c r="C16" s="238" t="s">
        <v>50</v>
      </c>
      <c r="D16" s="237">
        <v>100</v>
      </c>
      <c r="E16" s="238" t="s">
        <v>50</v>
      </c>
      <c r="F16" s="237">
        <v>100</v>
      </c>
      <c r="G16" s="238" t="s">
        <v>50</v>
      </c>
      <c r="H16" s="237">
        <v>100</v>
      </c>
      <c r="I16" s="238" t="s">
        <v>51</v>
      </c>
      <c r="J16" s="237">
        <v>100</v>
      </c>
      <c r="K16" s="238" t="s">
        <v>50</v>
      </c>
      <c r="L16" s="237">
        <v>100</v>
      </c>
      <c r="M16" s="291">
        <v>2</v>
      </c>
    </row>
    <row r="17" customFormat="1" ht="24" spans="1:16">
      <c r="A17" s="281"/>
      <c r="B17" s="235" t="s">
        <v>52</v>
      </c>
      <c r="C17" s="235" t="s">
        <v>53</v>
      </c>
      <c r="D17" s="237">
        <v>100</v>
      </c>
      <c r="E17" s="235" t="s">
        <v>54</v>
      </c>
      <c r="F17" s="278">
        <v>98</v>
      </c>
      <c r="G17" s="235" t="str">
        <f>E17</f>
        <v>主力户型为三居室，住宅套型较大</v>
      </c>
      <c r="H17" s="278">
        <v>98</v>
      </c>
      <c r="I17" s="292"/>
      <c r="J17" s="237"/>
      <c r="K17" s="235" t="s">
        <v>55</v>
      </c>
      <c r="L17" s="278">
        <v>99</v>
      </c>
      <c r="M17" s="291">
        <v>2</v>
      </c>
      <c r="O17" t="s">
        <v>56</v>
      </c>
      <c r="P17">
        <v>100</v>
      </c>
    </row>
    <row r="18" ht="45.75" customHeight="1" spans="1:16">
      <c r="A18" s="281"/>
      <c r="B18" s="235" t="s">
        <v>57</v>
      </c>
      <c r="C18" s="235" t="s">
        <v>58</v>
      </c>
      <c r="D18" s="237">
        <v>100</v>
      </c>
      <c r="E18" s="235" t="s">
        <v>59</v>
      </c>
      <c r="F18" s="278">
        <v>102</v>
      </c>
      <c r="G18" s="235" t="s">
        <v>59</v>
      </c>
      <c r="H18" s="278">
        <v>102</v>
      </c>
      <c r="I18" s="235" t="s">
        <v>60</v>
      </c>
      <c r="J18" s="237">
        <v>100</v>
      </c>
      <c r="K18" s="235" t="s">
        <v>59</v>
      </c>
      <c r="L18" s="278">
        <v>102</v>
      </c>
      <c r="M18" s="291">
        <v>1</v>
      </c>
      <c r="O18" t="s">
        <v>61</v>
      </c>
      <c r="P18">
        <v>96</v>
      </c>
    </row>
    <row r="19" ht="51.75" customHeight="1" spans="1:13">
      <c r="A19" s="281"/>
      <c r="B19" s="235" t="s">
        <v>62</v>
      </c>
      <c r="C19" s="235" t="s">
        <v>63</v>
      </c>
      <c r="D19" s="237">
        <v>100</v>
      </c>
      <c r="E19" s="235" t="s">
        <v>63</v>
      </c>
      <c r="F19" s="237">
        <v>100</v>
      </c>
      <c r="G19" s="235" t="s">
        <v>63</v>
      </c>
      <c r="H19" s="237">
        <v>100</v>
      </c>
      <c r="I19" s="235" t="s">
        <v>64</v>
      </c>
      <c r="J19" s="237">
        <v>100</v>
      </c>
      <c r="K19" s="235" t="s">
        <v>63</v>
      </c>
      <c r="L19" s="237">
        <v>100</v>
      </c>
      <c r="M19" s="291">
        <v>2</v>
      </c>
    </row>
    <row r="20" ht="48" spans="1:13">
      <c r="A20" s="281"/>
      <c r="B20" s="235" t="s">
        <v>65</v>
      </c>
      <c r="C20" s="235" t="s">
        <v>66</v>
      </c>
      <c r="D20" s="237">
        <v>100</v>
      </c>
      <c r="E20" s="235" t="s">
        <v>67</v>
      </c>
      <c r="F20" s="278">
        <v>102</v>
      </c>
      <c r="G20" s="235" t="str">
        <f>E20</f>
        <v>配备家具、家电；程度较新；功能正常，质量有保证，较好</v>
      </c>
      <c r="H20" s="278">
        <v>102</v>
      </c>
      <c r="I20" s="237" t="s">
        <v>68</v>
      </c>
      <c r="J20" s="237">
        <v>100</v>
      </c>
      <c r="K20" s="235" t="str">
        <f>E20</f>
        <v>配备家具、家电；程度较新；功能正常，质量有保证，较好</v>
      </c>
      <c r="L20" s="278">
        <f>F20</f>
        <v>102</v>
      </c>
      <c r="M20" s="291">
        <v>2</v>
      </c>
    </row>
    <row r="21" ht="24" hidden="1" spans="1:12">
      <c r="A21" s="282"/>
      <c r="B21" s="237" t="s">
        <v>69</v>
      </c>
      <c r="C21" s="237" t="s">
        <v>70</v>
      </c>
      <c r="D21" s="237">
        <v>100</v>
      </c>
      <c r="E21" s="235" t="s">
        <v>71</v>
      </c>
      <c r="F21" s="237">
        <f>D21</f>
        <v>100</v>
      </c>
      <c r="G21" s="235" t="s">
        <v>71</v>
      </c>
      <c r="H21" s="237">
        <f>D21</f>
        <v>100</v>
      </c>
      <c r="I21" s="237" t="s">
        <v>70</v>
      </c>
      <c r="J21" s="237">
        <v>100</v>
      </c>
      <c r="K21" s="235" t="s">
        <v>71</v>
      </c>
      <c r="L21" s="237">
        <f>D21</f>
        <v>100</v>
      </c>
    </row>
    <row r="22" ht="60" hidden="1" spans="1:12">
      <c r="A22" s="282"/>
      <c r="B22" s="237" t="s">
        <v>72</v>
      </c>
      <c r="C22" s="237" t="s">
        <v>73</v>
      </c>
      <c r="D22" s="237">
        <v>100</v>
      </c>
      <c r="E22" s="237" t="s">
        <v>74</v>
      </c>
      <c r="F22" s="283">
        <f>D22</f>
        <v>100</v>
      </c>
      <c r="G22" s="283" t="s">
        <v>74</v>
      </c>
      <c r="H22" s="283">
        <f>F22</f>
        <v>100</v>
      </c>
      <c r="I22" s="283" t="s">
        <v>74</v>
      </c>
      <c r="J22" s="283">
        <v>99</v>
      </c>
      <c r="K22" s="283" t="s">
        <v>74</v>
      </c>
      <c r="L22" s="283">
        <f>F22</f>
        <v>100</v>
      </c>
    </row>
    <row r="23" ht="48" hidden="1" spans="1:12">
      <c r="A23" s="282"/>
      <c r="B23" s="237" t="s">
        <v>75</v>
      </c>
      <c r="C23" s="237" t="s">
        <v>76</v>
      </c>
      <c r="D23" s="237">
        <v>100</v>
      </c>
      <c r="E23" s="237" t="s">
        <v>76</v>
      </c>
      <c r="F23" s="283">
        <v>100</v>
      </c>
      <c r="G23" s="283" t="s">
        <v>76</v>
      </c>
      <c r="H23" s="283">
        <v>100</v>
      </c>
      <c r="I23" s="283" t="s">
        <v>76</v>
      </c>
      <c r="J23" s="283">
        <v>100</v>
      </c>
      <c r="K23" s="283" t="s">
        <v>76</v>
      </c>
      <c r="L23" s="283">
        <v>100</v>
      </c>
    </row>
    <row r="24" spans="1:14">
      <c r="A24" s="284" t="s">
        <v>77</v>
      </c>
      <c r="B24" s="284"/>
      <c r="C24" s="237" t="s">
        <v>78</v>
      </c>
      <c r="D24" s="237"/>
      <c r="E24" s="285">
        <f>E5</f>
        <v>54.69</v>
      </c>
      <c r="F24" s="285"/>
      <c r="G24" s="285">
        <f>G5</f>
        <v>51.91</v>
      </c>
      <c r="H24" s="285"/>
      <c r="I24" s="271">
        <f>I5</f>
        <v>97.111735724259</v>
      </c>
      <c r="J24" s="272"/>
      <c r="K24" s="271">
        <f>K5</f>
        <v>49.87</v>
      </c>
      <c r="L24" s="272"/>
      <c r="N24">
        <f>E24/K24</f>
        <v>1.09665129336274</v>
      </c>
    </row>
    <row r="25" spans="1:14">
      <c r="A25" s="284" t="s">
        <v>79</v>
      </c>
      <c r="B25" s="284"/>
      <c r="C25" s="237" t="s">
        <v>78</v>
      </c>
      <c r="D25" s="237"/>
      <c r="E25" s="286">
        <f>ROUND(E24*POWER(100,COUNT(F6:F23))/PRODUCT(F6:F23),2)</f>
        <v>53.64</v>
      </c>
      <c r="F25" s="286"/>
      <c r="G25" s="286">
        <f>ROUND(G24*POWER(100,COUNT(H6:H23))/PRODUCT(H6:H23),2)</f>
        <v>51.44</v>
      </c>
      <c r="H25" s="286"/>
      <c r="I25" s="293">
        <f>ROUND(I24*POWER(100,COUNT(J6:J23))/PRODUCT(J6:J23),2)</f>
        <v>100.09</v>
      </c>
      <c r="J25" s="294"/>
      <c r="K25" s="293">
        <f>ROUND(K24*POWER(100,COUNT(L6:L23))/PRODUCT(L6:L23),2)</f>
        <v>48.91</v>
      </c>
      <c r="L25" s="294"/>
      <c r="N25">
        <f>E25/K25</f>
        <v>1.0967082396238</v>
      </c>
    </row>
    <row r="26" spans="1:12">
      <c r="A26" s="287" t="str">
        <f>CONCATENATE("估价对象比较价值=(",TEXT(E25,"G/通用格式"),"+",TEXT(G25,"G/通用格式"),"+",TEXT(K25,"G/通用格式"),")","/",3,"=",ROUND((E25+G25+K25)/3,2))</f>
        <v>估价对象比较价值=(53.64+51.44+48.91)/3=51.33</v>
      </c>
      <c r="B26" s="287"/>
      <c r="C26" s="287"/>
      <c r="D26" s="287"/>
      <c r="E26" s="287"/>
      <c r="F26" s="287"/>
      <c r="G26" s="287"/>
      <c r="H26" s="287"/>
      <c r="I26" s="287"/>
      <c r="J26" s="287"/>
      <c r="K26" s="295"/>
      <c r="L26" s="295"/>
    </row>
    <row r="27" spans="1:12">
      <c r="A27" s="162" t="s">
        <v>80</v>
      </c>
      <c r="B27" s="162">
        <v>3.2</v>
      </c>
      <c r="C27" s="162" t="s">
        <v>81</v>
      </c>
      <c r="D27" s="162"/>
      <c r="E27" s="162"/>
      <c r="F27" s="162"/>
      <c r="G27" s="162"/>
      <c r="H27" s="162"/>
      <c r="I27" s="162"/>
      <c r="J27" s="162"/>
      <c r="K27" s="162"/>
      <c r="L27" s="162"/>
    </row>
    <row r="28" spans="1:12">
      <c r="A28" s="162"/>
      <c r="B28" s="162"/>
      <c r="C28" s="162">
        <f>ROUND((E25+G25+K25)/3,2)</f>
        <v>51.33</v>
      </c>
      <c r="D28" s="162"/>
      <c r="E28" s="162">
        <f>ROUND(E25/E24,4)</f>
        <v>0.9808</v>
      </c>
      <c r="F28" s="162"/>
      <c r="G28" s="162">
        <f>ROUND(G25/G24,4)</f>
        <v>0.9909</v>
      </c>
      <c r="H28" s="162"/>
      <c r="I28" s="162"/>
      <c r="J28" s="162"/>
      <c r="K28" s="162">
        <f>ROUND(K25/K24,4)</f>
        <v>0.9807</v>
      </c>
      <c r="L28" s="162"/>
    </row>
    <row r="29" spans="1:12">
      <c r="A29" s="288" t="s">
        <v>82</v>
      </c>
      <c r="B29" s="288"/>
      <c r="C29" s="289">
        <f>C28+B27</f>
        <v>54.53</v>
      </c>
      <c r="D29" s="162"/>
      <c r="E29" s="162"/>
      <c r="F29" s="162"/>
      <c r="G29" s="162"/>
      <c r="H29" s="162"/>
      <c r="I29" s="162"/>
      <c r="J29" s="162"/>
      <c r="K29" s="162"/>
      <c r="L29" s="162"/>
    </row>
    <row r="30" spans="1:12">
      <c r="A30" s="162"/>
      <c r="B30" s="162"/>
      <c r="C30" s="162"/>
      <c r="D30" s="162"/>
      <c r="E30" s="162">
        <f>E24*E28</f>
        <v>53.639952</v>
      </c>
      <c r="F30" s="162"/>
      <c r="G30" s="162">
        <f>G24*G28</f>
        <v>51.437619</v>
      </c>
      <c r="H30" s="162"/>
      <c r="I30" s="162"/>
      <c r="J30" s="162"/>
      <c r="K30" s="296">
        <f>K24*K28</f>
        <v>48.907509</v>
      </c>
      <c r="L30" s="162"/>
    </row>
    <row r="35" spans="3:11">
      <c r="C35" t="s">
        <v>83</v>
      </c>
      <c r="E35" t="s">
        <v>84</v>
      </c>
      <c r="G35" t="s">
        <v>84</v>
      </c>
      <c r="K35" t="s">
        <v>84</v>
      </c>
    </row>
    <row r="36" spans="3:3">
      <c r="C36" t="s">
        <v>85</v>
      </c>
    </row>
  </sheetData>
  <mergeCells count="37">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4:B24"/>
    <mergeCell ref="C24:D24"/>
    <mergeCell ref="E24:F24"/>
    <mergeCell ref="G24:H24"/>
    <mergeCell ref="I24:J24"/>
    <mergeCell ref="K24:L24"/>
    <mergeCell ref="A25:B25"/>
    <mergeCell ref="C25:D25"/>
    <mergeCell ref="E25:F25"/>
    <mergeCell ref="G25:H25"/>
    <mergeCell ref="I25:J25"/>
    <mergeCell ref="K25:L25"/>
    <mergeCell ref="A26:J26"/>
    <mergeCell ref="A29:B29"/>
    <mergeCell ref="A8:A12"/>
    <mergeCell ref="A13:A20"/>
  </mergeCell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151"/>
  <sheetViews>
    <sheetView zoomScale="85" zoomScaleNormal="85" workbookViewId="0">
      <selection activeCell="J38" sqref="J38:L40"/>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0.8796296296296" style="56" customWidth="1"/>
    <col min="8" max="8" width="35.25" style="56" hidden="1" customWidth="1"/>
    <col min="9" max="9" width="13.8796296296296" style="56" customWidth="1"/>
    <col min="10" max="11" width="13.8796296296296" style="57" customWidth="1"/>
    <col min="12" max="12" width="13.1296296296296" style="57" customWidth="1"/>
    <col min="13" max="13" width="15" style="57" customWidth="1"/>
    <col min="14" max="16384" width="9" style="57"/>
  </cols>
  <sheetData>
    <row r="1" ht="14.4" spans="1:9">
      <c r="A1" s="59" t="s">
        <v>462</v>
      </c>
      <c r="B1" s="59"/>
      <c r="C1" s="59"/>
      <c r="D1" s="59"/>
      <c r="E1" s="59"/>
      <c r="F1" s="59"/>
      <c r="G1" s="59"/>
      <c r="H1" s="59"/>
      <c r="I1" s="57"/>
    </row>
    <row r="2" ht="14.4" spans="1:9">
      <c r="A2" s="91" t="str">
        <f>[6]富润家园数据!A4</f>
        <v>时间</v>
      </c>
      <c r="B2" s="61" t="s">
        <v>464</v>
      </c>
      <c r="C2" s="61" t="s">
        <v>465</v>
      </c>
      <c r="D2" s="62" t="s">
        <v>466</v>
      </c>
      <c r="E2" s="60" t="s">
        <v>467</v>
      </c>
      <c r="F2" s="61" t="str">
        <f>[6]富润家园数据!E4</f>
        <v>样本数量</v>
      </c>
      <c r="G2" s="62" t="str">
        <f>D2</f>
        <v>含物业费、含供暖费平均租金单价</v>
      </c>
      <c r="H2" s="92" t="str">
        <f>E2</f>
        <v>含物业费、不含供暖费平均租金单价</v>
      </c>
      <c r="I2" s="57"/>
    </row>
    <row r="3" ht="14.4" spans="1:13">
      <c r="A3" s="63" t="s">
        <v>469</v>
      </c>
      <c r="B3" s="64"/>
      <c r="C3" s="65"/>
      <c r="D3" s="66" t="s">
        <v>470</v>
      </c>
      <c r="E3" s="66"/>
      <c r="F3" s="66">
        <v>0</v>
      </c>
      <c r="G3" s="67">
        <v>0</v>
      </c>
      <c r="H3" s="69" t="e">
        <f>ROUND(AVERAGE(E3:E5),2)</f>
        <v>#VALUE!</v>
      </c>
      <c r="I3" s="77"/>
      <c r="J3" s="77" t="s">
        <v>471</v>
      </c>
      <c r="K3" s="77" t="s">
        <v>472</v>
      </c>
      <c r="L3" s="77" t="s">
        <v>473</v>
      </c>
      <c r="M3" s="77" t="str">
        <f>悦廷!M3</f>
        <v>不含物业费和取暖费</v>
      </c>
    </row>
    <row r="4" ht="14.4" spans="1:14">
      <c r="A4" s="63"/>
      <c r="B4" s="64">
        <v>44409</v>
      </c>
      <c r="C4" s="65">
        <v>0</v>
      </c>
      <c r="D4" s="66" t="str">
        <f>中指成交数据!L41</f>
        <v>--</v>
      </c>
      <c r="E4" s="66" t="e">
        <f>D4+$K$38</f>
        <v>#VALUE!</v>
      </c>
      <c r="F4" s="66"/>
      <c r="G4" s="66">
        <f>ROUND(AVERAGE(D4:D6),2)</f>
        <v>51.99</v>
      </c>
      <c r="H4" s="69"/>
      <c r="I4" s="77" t="s">
        <v>475</v>
      </c>
      <c r="J4" s="73">
        <f>G16</f>
        <v>51.3</v>
      </c>
      <c r="K4" s="77"/>
      <c r="L4" s="73">
        <f>SUM(J4:J6)/3</f>
        <v>55.4666666666667</v>
      </c>
      <c r="M4" s="73">
        <f>L4-K38-K40</f>
        <v>50.4666666666667</v>
      </c>
      <c r="N4" s="58"/>
    </row>
    <row r="5" ht="14.4" spans="1:13">
      <c r="A5" s="63"/>
      <c r="B5" s="64">
        <v>44440</v>
      </c>
      <c r="C5" s="65">
        <v>0</v>
      </c>
      <c r="D5" s="66" t="str">
        <f>中指成交数据!K41</f>
        <v>--</v>
      </c>
      <c r="E5" s="66" t="e">
        <f t="shared" ref="E5:E13" si="0">D5+$K$38</f>
        <v>#VALUE!</v>
      </c>
      <c r="F5" s="66"/>
      <c r="G5" s="66"/>
      <c r="H5" s="69"/>
      <c r="I5" s="77" t="s">
        <v>476</v>
      </c>
      <c r="J5" s="73">
        <f>G33</f>
        <v>57.02</v>
      </c>
      <c r="K5" s="77"/>
      <c r="L5" s="73"/>
      <c r="M5" s="73"/>
    </row>
    <row r="6" ht="14.4" spans="1:13">
      <c r="A6" s="63" t="s">
        <v>477</v>
      </c>
      <c r="B6" s="64">
        <v>44470</v>
      </c>
      <c r="C6" s="65">
        <v>1</v>
      </c>
      <c r="D6" s="66">
        <f>中指成交数据!J41</f>
        <v>51.99</v>
      </c>
      <c r="E6" s="66">
        <f t="shared" si="0"/>
        <v>54.49</v>
      </c>
      <c r="F6" s="66">
        <v>3</v>
      </c>
      <c r="G6" s="67">
        <f>ROUND(AVERAGE(D6:D8),2)</f>
        <v>51.19</v>
      </c>
      <c r="H6" s="69">
        <f>ROUND(AVERAGE(E6:E8),2)</f>
        <v>53.69</v>
      </c>
      <c r="I6" s="77" t="s">
        <v>478</v>
      </c>
      <c r="J6" s="73">
        <f>G50</f>
        <v>58.08</v>
      </c>
      <c r="K6" s="77"/>
      <c r="L6" s="73"/>
      <c r="M6" s="73"/>
    </row>
    <row r="7" spans="1:9">
      <c r="A7" s="63"/>
      <c r="B7" s="64">
        <v>44501</v>
      </c>
      <c r="C7" s="65">
        <v>1</v>
      </c>
      <c r="D7" s="66">
        <f>中指成交数据!I41</f>
        <v>51.48</v>
      </c>
      <c r="E7" s="66">
        <f t="shared" si="0"/>
        <v>53.98</v>
      </c>
      <c r="F7" s="66"/>
      <c r="G7" s="66">
        <f>ROUND(AVERAGE(D7:D9),2)</f>
        <v>50.07</v>
      </c>
      <c r="H7" s="69"/>
      <c r="I7" s="57"/>
    </row>
    <row r="8" spans="1:9">
      <c r="A8" s="63"/>
      <c r="B8" s="64">
        <v>44531</v>
      </c>
      <c r="C8" s="65">
        <v>1</v>
      </c>
      <c r="D8" s="66">
        <f>中指成交数据!H41</f>
        <v>50.09</v>
      </c>
      <c r="E8" s="66">
        <f t="shared" si="0"/>
        <v>52.59</v>
      </c>
      <c r="F8" s="66"/>
      <c r="G8" s="66"/>
      <c r="H8" s="69"/>
      <c r="I8" s="57"/>
    </row>
    <row r="9" spans="1:9">
      <c r="A9" s="63" t="s">
        <v>479</v>
      </c>
      <c r="B9" s="64">
        <v>44562</v>
      </c>
      <c r="C9" s="65">
        <v>1</v>
      </c>
      <c r="D9" s="66">
        <f>中指成交数据!G41</f>
        <v>48.65</v>
      </c>
      <c r="E9" s="66">
        <f t="shared" si="0"/>
        <v>51.15</v>
      </c>
      <c r="F9" s="66">
        <v>2</v>
      </c>
      <c r="G9" s="67">
        <f>ROUND(AVERAGE(D9:D11),2)</f>
        <v>49.22</v>
      </c>
      <c r="H9" s="69" t="e">
        <f>ROUND(AVERAGE(E9:E11),2)</f>
        <v>#VALUE!</v>
      </c>
      <c r="I9" s="57"/>
    </row>
    <row r="10" spans="1:9">
      <c r="A10" s="63"/>
      <c r="B10" s="64">
        <v>44593</v>
      </c>
      <c r="C10" s="65">
        <v>1</v>
      </c>
      <c r="D10" s="66">
        <f>中指成交数据!F41</f>
        <v>49.79</v>
      </c>
      <c r="E10" s="66">
        <f t="shared" si="0"/>
        <v>52.29</v>
      </c>
      <c r="F10" s="66"/>
      <c r="G10" s="66">
        <f t="shared" ref="G10" si="1">ROUND(AVERAGE(D10:D12),2)</f>
        <v>51.65</v>
      </c>
      <c r="H10" s="69"/>
      <c r="I10" s="57"/>
    </row>
    <row r="11" spans="1:9">
      <c r="A11" s="63"/>
      <c r="B11" s="64">
        <v>44621</v>
      </c>
      <c r="C11" s="65">
        <v>0</v>
      </c>
      <c r="D11" s="66" t="str">
        <f>中指成交数据!E41</f>
        <v>--</v>
      </c>
      <c r="E11" s="66" t="e">
        <f t="shared" si="0"/>
        <v>#VALUE!</v>
      </c>
      <c r="F11" s="66"/>
      <c r="G11" s="66"/>
      <c r="H11" s="69"/>
      <c r="I11" s="57"/>
    </row>
    <row r="12" spans="1:9">
      <c r="A12" s="63" t="s">
        <v>480</v>
      </c>
      <c r="B12" s="64">
        <v>44652</v>
      </c>
      <c r="C12" s="65">
        <v>1</v>
      </c>
      <c r="D12" s="66">
        <f>中指成交数据!C41</f>
        <v>53.51</v>
      </c>
      <c r="E12" s="66">
        <f t="shared" si="0"/>
        <v>56.01</v>
      </c>
      <c r="F12" s="66">
        <v>3</v>
      </c>
      <c r="G12" s="67">
        <f>ROUND(AVERAGE(D12:D14),2)</f>
        <v>53.5</v>
      </c>
      <c r="H12" s="69">
        <f>ROUND(AVERAGE(E12:E14),2)</f>
        <v>56.01</v>
      </c>
      <c r="I12" s="57"/>
    </row>
    <row r="13" spans="1:9">
      <c r="A13" s="63"/>
      <c r="B13" s="64">
        <v>44682</v>
      </c>
      <c r="C13" s="65">
        <v>1</v>
      </c>
      <c r="D13" s="66">
        <f>中指成交数据!C41</f>
        <v>53.51</v>
      </c>
      <c r="E13" s="66">
        <f t="shared" si="0"/>
        <v>56.01</v>
      </c>
      <c r="F13" s="66"/>
      <c r="G13" s="66">
        <f t="shared" ref="G13" si="2">ROUND(AVERAGE(D13:D15),2)</f>
        <v>53.49</v>
      </c>
      <c r="H13" s="69"/>
      <c r="I13" s="57"/>
    </row>
    <row r="14" spans="1:9">
      <c r="A14" s="63"/>
      <c r="B14" s="64">
        <v>44742</v>
      </c>
      <c r="C14" s="65">
        <v>1</v>
      </c>
      <c r="D14" s="66">
        <f>中指成交数据!B41</f>
        <v>53.47</v>
      </c>
      <c r="E14" s="66" t="s">
        <v>470</v>
      </c>
      <c r="F14" s="66"/>
      <c r="G14" s="66"/>
      <c r="H14" s="69"/>
      <c r="I14" s="57"/>
    </row>
    <row r="15" ht="14.4" spans="1:9">
      <c r="A15" s="96" t="s">
        <v>481</v>
      </c>
      <c r="B15" s="64">
        <v>44743</v>
      </c>
      <c r="C15" s="65"/>
      <c r="D15" s="66" t="s">
        <v>470</v>
      </c>
      <c r="E15" s="95"/>
      <c r="F15" s="66">
        <v>0</v>
      </c>
      <c r="G15" s="66">
        <v>0</v>
      </c>
      <c r="H15" s="97" t="s">
        <v>470</v>
      </c>
      <c r="I15" s="57"/>
    </row>
    <row r="16" ht="14.4" spans="1:9">
      <c r="A16" s="70" t="s">
        <v>482</v>
      </c>
      <c r="B16" s="71"/>
      <c r="C16" s="71"/>
      <c r="D16" s="71"/>
      <c r="E16" s="71"/>
      <c r="F16" s="72"/>
      <c r="G16" s="73">
        <f>ROUND((G6+G9+G12)/3,2)</f>
        <v>51.3</v>
      </c>
      <c r="H16" s="73" t="e">
        <f>ROUND(AVERAGE(H3:H14),2)</f>
        <v>#VALUE!</v>
      </c>
      <c r="I16" s="109"/>
    </row>
    <row r="17" spans="9:9">
      <c r="I17" s="57"/>
    </row>
    <row r="18" ht="14.4" spans="1:8">
      <c r="A18" s="98" t="s">
        <v>483</v>
      </c>
      <c r="B18" s="99"/>
      <c r="C18" s="99"/>
      <c r="D18" s="99"/>
      <c r="E18" s="99"/>
      <c r="F18" s="99"/>
      <c r="G18" s="99"/>
      <c r="H18" s="100"/>
    </row>
    <row r="19" ht="14.4" spans="1:8">
      <c r="A19" s="63" t="str">
        <f>A2</f>
        <v>时间</v>
      </c>
      <c r="B19" s="63" t="s">
        <v>484</v>
      </c>
      <c r="C19" s="63" t="s">
        <v>485</v>
      </c>
      <c r="D19" s="62" t="str">
        <f>D2</f>
        <v>含物业费、含供暖费平均租金单价</v>
      </c>
      <c r="E19" s="60" t="s">
        <v>467</v>
      </c>
      <c r="F19" s="63" t="str">
        <f>F2</f>
        <v>样本数量</v>
      </c>
      <c r="G19" s="63" t="str">
        <f>G2</f>
        <v>含物业费、含供暖费平均租金单价</v>
      </c>
      <c r="H19" s="62" t="str">
        <f>E19</f>
        <v>含物业费、不含供暖费平均租金单价</v>
      </c>
    </row>
    <row r="20" spans="1:9">
      <c r="A20" s="63" t="s">
        <v>469</v>
      </c>
      <c r="B20" s="64"/>
      <c r="C20" s="63">
        <v>0</v>
      </c>
      <c r="D20" s="66" t="s">
        <v>470</v>
      </c>
      <c r="E20" s="66" t="s">
        <v>470</v>
      </c>
      <c r="F20" s="66">
        <f>SUM(C20:C22)</f>
        <v>0</v>
      </c>
      <c r="G20" s="67">
        <v>0</v>
      </c>
      <c r="H20" s="69" t="e">
        <f>AVERAGE(E20:E22)</f>
        <v>#VALUE!</v>
      </c>
      <c r="I20" s="57"/>
    </row>
    <row r="21" spans="1:9">
      <c r="A21" s="63"/>
      <c r="B21" s="64">
        <v>44409</v>
      </c>
      <c r="C21" s="63">
        <v>0</v>
      </c>
      <c r="D21" s="66" t="s">
        <v>470</v>
      </c>
      <c r="E21" s="66" t="s">
        <v>470</v>
      </c>
      <c r="F21" s="66"/>
      <c r="G21" s="66" t="e">
        <f>ROUND(AVERAGE(D21:D23),2)</f>
        <v>#DIV/0!</v>
      </c>
      <c r="H21" s="69"/>
      <c r="I21" s="57"/>
    </row>
    <row r="22" spans="1:9">
      <c r="A22" s="63"/>
      <c r="B22" s="64">
        <v>44440</v>
      </c>
      <c r="C22" s="63">
        <v>0</v>
      </c>
      <c r="D22" s="66" t="s">
        <v>470</v>
      </c>
      <c r="E22" s="66" t="e">
        <f t="shared" ref="E22:E32" si="3">D22+$K$38</f>
        <v>#VALUE!</v>
      </c>
      <c r="F22" s="66"/>
      <c r="G22" s="66"/>
      <c r="H22" s="69"/>
      <c r="I22" s="57"/>
    </row>
    <row r="23" spans="1:9">
      <c r="A23" s="63" t="s">
        <v>477</v>
      </c>
      <c r="B23" s="64">
        <v>44470</v>
      </c>
      <c r="C23" s="63">
        <v>0</v>
      </c>
      <c r="D23" s="66" t="s">
        <v>470</v>
      </c>
      <c r="E23" s="66" t="e">
        <f t="shared" si="3"/>
        <v>#VALUE!</v>
      </c>
      <c r="F23" s="66">
        <f>SUM(C23:C25)</f>
        <v>2</v>
      </c>
      <c r="G23" s="67">
        <f>ROUND(AVERAGE(D23:D25),2)</f>
        <v>61.36</v>
      </c>
      <c r="H23" s="69" t="e">
        <f>AVERAGE(E23:E25)</f>
        <v>#VALUE!</v>
      </c>
      <c r="I23" s="57"/>
    </row>
    <row r="24" spans="1:9">
      <c r="A24" s="63"/>
      <c r="B24" s="64">
        <v>44501</v>
      </c>
      <c r="C24" s="65">
        <v>1</v>
      </c>
      <c r="D24" s="66">
        <f>ROUND(城研租金数据!K40,2)</f>
        <v>60.74</v>
      </c>
      <c r="E24" s="66">
        <f t="shared" si="3"/>
        <v>63.24</v>
      </c>
      <c r="F24" s="66"/>
      <c r="G24" s="66">
        <f>ROUND(AVERAGE(D24:D26),2)</f>
        <v>58.92</v>
      </c>
      <c r="H24" s="69"/>
      <c r="I24" s="57"/>
    </row>
    <row r="25" spans="1:9">
      <c r="A25" s="63"/>
      <c r="B25" s="64">
        <v>44531</v>
      </c>
      <c r="C25" s="65">
        <v>1</v>
      </c>
      <c r="D25" s="66">
        <f>ROUND(城研租金数据!K41,2)</f>
        <v>61.98</v>
      </c>
      <c r="E25" s="66">
        <f t="shared" si="3"/>
        <v>64.48</v>
      </c>
      <c r="F25" s="66"/>
      <c r="G25" s="66"/>
      <c r="H25" s="69"/>
      <c r="I25" s="57"/>
    </row>
    <row r="26" spans="1:9">
      <c r="A26" s="63" t="s">
        <v>479</v>
      </c>
      <c r="B26" s="64">
        <v>44562</v>
      </c>
      <c r="C26" s="65">
        <v>1</v>
      </c>
      <c r="D26" s="66">
        <f>ROUND(城研租金数据!K42,2)</f>
        <v>54.05</v>
      </c>
      <c r="E26" s="66">
        <f t="shared" si="3"/>
        <v>56.55</v>
      </c>
      <c r="F26" s="66">
        <f>SUM(C26:C28)</f>
        <v>3</v>
      </c>
      <c r="G26" s="67">
        <f>ROUND(AVERAGE(D26:D28),2)</f>
        <v>58.15</v>
      </c>
      <c r="H26" s="69">
        <f>AVERAGE(E26:E28)</f>
        <v>60.6533333333333</v>
      </c>
      <c r="I26" s="57"/>
    </row>
    <row r="27" spans="1:9">
      <c r="A27" s="63"/>
      <c r="B27" s="64">
        <v>44593</v>
      </c>
      <c r="C27" s="65">
        <v>1</v>
      </c>
      <c r="D27" s="66">
        <f>ROUND(城研租金数据!K43,2)</f>
        <v>63.41</v>
      </c>
      <c r="E27" s="66">
        <f t="shared" si="3"/>
        <v>65.91</v>
      </c>
      <c r="F27" s="66"/>
      <c r="G27" s="66">
        <f t="shared" ref="G27" si="4">ROUND(AVERAGE(D27:D29),2)</f>
        <v>58.83</v>
      </c>
      <c r="H27" s="69"/>
      <c r="I27" s="57"/>
    </row>
    <row r="28" spans="1:9">
      <c r="A28" s="63"/>
      <c r="B28" s="64">
        <v>44621</v>
      </c>
      <c r="C28" s="65">
        <v>1</v>
      </c>
      <c r="D28" s="66">
        <f>ROUND(城研租金数据!K44,2)</f>
        <v>57</v>
      </c>
      <c r="E28" s="66">
        <f t="shared" si="3"/>
        <v>59.5</v>
      </c>
      <c r="F28" s="66"/>
      <c r="G28" s="66"/>
      <c r="H28" s="69"/>
      <c r="I28" s="57"/>
    </row>
    <row r="29" spans="1:9">
      <c r="A29" s="63" t="s">
        <v>480</v>
      </c>
      <c r="B29" s="64">
        <v>44652</v>
      </c>
      <c r="C29" s="65">
        <v>1</v>
      </c>
      <c r="D29" s="66">
        <f>ROUND(城研租金数据!K45,2)</f>
        <v>56.07</v>
      </c>
      <c r="E29" s="66">
        <f t="shared" si="3"/>
        <v>58.57</v>
      </c>
      <c r="F29" s="66">
        <f>SUM(C29:C31)</f>
        <v>2</v>
      </c>
      <c r="G29" s="67">
        <f>ROUND(AVERAGE(D29:D31),2)</f>
        <v>57.49</v>
      </c>
      <c r="H29" s="69" t="e">
        <f>AVERAGE(E29:E31)</f>
        <v>#VALUE!</v>
      </c>
      <c r="I29" s="57"/>
    </row>
    <row r="30" spans="1:9">
      <c r="A30" s="63"/>
      <c r="B30" s="64">
        <v>44682</v>
      </c>
      <c r="C30" s="65">
        <v>0</v>
      </c>
      <c r="D30" s="66" t="s">
        <v>470</v>
      </c>
      <c r="E30" s="66" t="e">
        <f t="shared" si="3"/>
        <v>#VALUE!</v>
      </c>
      <c r="F30" s="66"/>
      <c r="G30" s="66">
        <f t="shared" ref="G30" si="5">ROUND(AVERAGE(D30:D32),2)</f>
        <v>55</v>
      </c>
      <c r="H30" s="69"/>
      <c r="I30" s="57"/>
    </row>
    <row r="31" spans="1:9">
      <c r="A31" s="63"/>
      <c r="B31" s="64">
        <v>44742</v>
      </c>
      <c r="C31" s="65">
        <v>1</v>
      </c>
      <c r="D31" s="66">
        <f>ROUND(城研租金数据!K46,2)</f>
        <v>58.91</v>
      </c>
      <c r="E31" s="66">
        <f t="shared" si="3"/>
        <v>61.41</v>
      </c>
      <c r="F31" s="66"/>
      <c r="G31" s="66"/>
      <c r="H31" s="69"/>
      <c r="I31" s="57"/>
    </row>
    <row r="32" ht="14.4" spans="1:9">
      <c r="A32" s="96" t="s">
        <v>481</v>
      </c>
      <c r="B32" s="64">
        <v>44743</v>
      </c>
      <c r="C32" s="65">
        <v>1</v>
      </c>
      <c r="D32" s="66">
        <f>ROUND(城研租金数据!K47,2)</f>
        <v>51.08</v>
      </c>
      <c r="E32" s="66">
        <f t="shared" si="3"/>
        <v>53.58</v>
      </c>
      <c r="F32" s="66">
        <v>0</v>
      </c>
      <c r="G32" s="66">
        <f>ROUND(D32,2)</f>
        <v>51.08</v>
      </c>
      <c r="H32" s="69">
        <f>ROUND(E32,2)</f>
        <v>53.58</v>
      </c>
      <c r="I32" s="57"/>
    </row>
    <row r="33" ht="14.4" spans="1:9">
      <c r="A33" s="74" t="s">
        <v>471</v>
      </c>
      <c r="B33" s="75"/>
      <c r="C33" s="75"/>
      <c r="D33" s="75"/>
      <c r="E33" s="75"/>
      <c r="F33" s="76"/>
      <c r="G33" s="73">
        <f>ROUND((G23+G26+G29+G32)/4,2)</f>
        <v>57.02</v>
      </c>
      <c r="H33" s="73" t="e">
        <f>ROUND(AVERAGE(H20:H32),2)</f>
        <v>#VALUE!</v>
      </c>
      <c r="I33" s="57"/>
    </row>
    <row r="34" spans="9:9">
      <c r="I34" s="57"/>
    </row>
    <row r="35" ht="14.4" spans="1:15">
      <c r="A35" s="59" t="s">
        <v>487</v>
      </c>
      <c r="B35" s="59"/>
      <c r="C35" s="59"/>
      <c r="D35" s="59"/>
      <c r="E35" s="59"/>
      <c r="F35" s="59"/>
      <c r="G35" s="59"/>
      <c r="H35" s="59"/>
      <c r="O35" s="58"/>
    </row>
    <row r="36" ht="14.4" spans="1:14">
      <c r="A36" s="63" t="str">
        <f>A2</f>
        <v>时间</v>
      </c>
      <c r="B36" s="63" t="s">
        <v>484</v>
      </c>
      <c r="C36" s="63" t="s">
        <v>485</v>
      </c>
      <c r="D36" s="62" t="s">
        <v>466</v>
      </c>
      <c r="E36" s="60" t="s">
        <v>467</v>
      </c>
      <c r="F36" s="63" t="str">
        <f>F2</f>
        <v>样本数量</v>
      </c>
      <c r="G36" s="63" t="str">
        <f>G2</f>
        <v>含物业费、含供暖费平均租金单价</v>
      </c>
      <c r="H36" s="62" t="str">
        <f>E36</f>
        <v>含物业费、不含供暖费平均租金单价</v>
      </c>
      <c r="N36" s="58"/>
    </row>
    <row r="37" spans="1:14">
      <c r="A37" s="63" t="s">
        <v>469</v>
      </c>
      <c r="B37" s="64"/>
      <c r="C37" s="63"/>
      <c r="D37" s="69" t="s">
        <v>470</v>
      </c>
      <c r="E37" s="66" t="s">
        <v>470</v>
      </c>
      <c r="F37" s="66">
        <f>SUM(C37:C39)</f>
        <v>7</v>
      </c>
      <c r="G37" s="67">
        <f>ROUND(AVERAGE(D37:D39),2)</f>
        <v>59.12</v>
      </c>
      <c r="H37" s="69">
        <f>ROUND(AVERAGE(E37:E39),2)</f>
        <v>56.62</v>
      </c>
      <c r="I37" s="57"/>
      <c r="N37" s="58"/>
    </row>
    <row r="38" ht="14.4" spans="1:14">
      <c r="A38" s="63"/>
      <c r="B38" s="64">
        <v>44409</v>
      </c>
      <c r="C38" s="63">
        <v>3</v>
      </c>
      <c r="D38" s="69">
        <f>K84</f>
        <v>59.98</v>
      </c>
      <c r="E38" s="67">
        <f t="shared" ref="E38:E49" si="6">D38-$K$40</f>
        <v>57.48</v>
      </c>
      <c r="F38" s="66"/>
      <c r="G38" s="66">
        <f>ROUND(AVERAGE(D38:D40),2)</f>
        <v>59.67</v>
      </c>
      <c r="H38" s="69"/>
      <c r="I38" s="57"/>
      <c r="J38" s="85" t="s">
        <v>80</v>
      </c>
      <c r="K38" s="57">
        <v>2.5</v>
      </c>
      <c r="L38" s="57" t="s">
        <v>183</v>
      </c>
      <c r="N38" s="58"/>
    </row>
    <row r="39" ht="14.4" spans="1:14">
      <c r="A39" s="63"/>
      <c r="B39" s="64">
        <v>44440</v>
      </c>
      <c r="C39" s="63">
        <v>4</v>
      </c>
      <c r="D39" s="69">
        <f>K80</f>
        <v>58.25</v>
      </c>
      <c r="E39" s="67">
        <f t="shared" si="6"/>
        <v>55.75</v>
      </c>
      <c r="F39" s="66"/>
      <c r="G39" s="66"/>
      <c r="H39" s="69"/>
      <c r="I39" s="57"/>
      <c r="J39" s="85" t="s">
        <v>184</v>
      </c>
      <c r="K39" s="57">
        <v>30</v>
      </c>
      <c r="L39" s="57" t="s">
        <v>185</v>
      </c>
      <c r="N39" s="58"/>
    </row>
    <row r="40" spans="1:14">
      <c r="A40" s="63" t="s">
        <v>477</v>
      </c>
      <c r="B40" s="64">
        <v>44470</v>
      </c>
      <c r="C40" s="63">
        <v>3</v>
      </c>
      <c r="D40" s="69">
        <f>K77</f>
        <v>60.79</v>
      </c>
      <c r="E40" s="67">
        <f t="shared" si="6"/>
        <v>58.29</v>
      </c>
      <c r="F40" s="66">
        <f>SUM(C40:C42)</f>
        <v>6</v>
      </c>
      <c r="G40" s="67">
        <f>ROUND(AVERAGE(D40:D42),2)</f>
        <v>58.67</v>
      </c>
      <c r="H40" s="69" t="e">
        <f>ROUND(AVERAGE(E40:E42),2)</f>
        <v>#VALUE!</v>
      </c>
      <c r="I40" s="57"/>
      <c r="K40" s="57">
        <f>K39/12</f>
        <v>2.5</v>
      </c>
      <c r="N40" s="58"/>
    </row>
    <row r="41" ht="14.4" spans="1:14">
      <c r="A41" s="63"/>
      <c r="B41" s="64">
        <v>44501</v>
      </c>
      <c r="C41" s="63">
        <v>3</v>
      </c>
      <c r="D41" s="69">
        <f>K74</f>
        <v>56.54</v>
      </c>
      <c r="E41" s="67">
        <f t="shared" si="6"/>
        <v>54.04</v>
      </c>
      <c r="F41" s="66"/>
      <c r="G41" s="66">
        <f>ROUND(AVERAGE(D41:D43),2)</f>
        <v>56.19</v>
      </c>
      <c r="H41" s="69"/>
      <c r="I41" s="57"/>
      <c r="J41" s="85"/>
      <c r="N41" s="58"/>
    </row>
    <row r="42" spans="1:14">
      <c r="A42" s="63"/>
      <c r="B42" s="64">
        <v>44531</v>
      </c>
      <c r="C42" s="63">
        <v>0</v>
      </c>
      <c r="D42" s="69" t="s">
        <v>470</v>
      </c>
      <c r="E42" s="67" t="e">
        <f t="shared" si="6"/>
        <v>#VALUE!</v>
      </c>
      <c r="F42" s="66"/>
      <c r="G42" s="66"/>
      <c r="H42" s="69"/>
      <c r="I42" s="57"/>
      <c r="J42" s="109"/>
      <c r="N42" s="58"/>
    </row>
    <row r="43" spans="1:14">
      <c r="A43" s="63" t="s">
        <v>479</v>
      </c>
      <c r="B43" s="64">
        <v>44562</v>
      </c>
      <c r="C43" s="63">
        <v>2</v>
      </c>
      <c r="D43" s="69">
        <f>K72</f>
        <v>55.84</v>
      </c>
      <c r="E43" s="67">
        <f t="shared" si="6"/>
        <v>53.34</v>
      </c>
      <c r="F43" s="66">
        <f>SUM(C43:C45)</f>
        <v>12</v>
      </c>
      <c r="G43" s="67">
        <f>ROUND(AVERAGE(D43:D45),2)</f>
        <v>59.43</v>
      </c>
      <c r="H43" s="69">
        <f>ROUND(AVERAGE(E43:E45),2)</f>
        <v>56.93</v>
      </c>
      <c r="I43" s="57"/>
      <c r="N43" s="58"/>
    </row>
    <row r="44" spans="1:14">
      <c r="A44" s="63"/>
      <c r="B44" s="64">
        <v>44593</v>
      </c>
      <c r="C44" s="63">
        <v>3</v>
      </c>
      <c r="D44" s="69">
        <f>K69</f>
        <v>64.02</v>
      </c>
      <c r="E44" s="67">
        <f t="shared" si="6"/>
        <v>61.52</v>
      </c>
      <c r="F44" s="66"/>
      <c r="G44" s="66">
        <f t="shared" ref="G44" si="7">ROUND(AVERAGE(D44:D46),2)</f>
        <v>60.93</v>
      </c>
      <c r="H44" s="69"/>
      <c r="I44" s="57"/>
      <c r="J44" s="109">
        <f>G37+G40+G43+G46+G49</f>
        <v>290.39</v>
      </c>
      <c r="N44" s="58"/>
    </row>
    <row r="45" spans="1:14">
      <c r="A45" s="63"/>
      <c r="B45" s="64">
        <v>44621</v>
      </c>
      <c r="C45" s="63">
        <v>7</v>
      </c>
      <c r="D45" s="69">
        <f>K62</f>
        <v>58.42</v>
      </c>
      <c r="E45" s="67">
        <f t="shared" si="6"/>
        <v>55.92</v>
      </c>
      <c r="F45" s="66"/>
      <c r="G45" s="66"/>
      <c r="H45" s="69"/>
      <c r="I45" s="57"/>
      <c r="J45" s="57">
        <f>J44/5</f>
        <v>58.078</v>
      </c>
      <c r="N45" s="58"/>
    </row>
    <row r="46" spans="1:14">
      <c r="A46" s="63" t="s">
        <v>480</v>
      </c>
      <c r="B46" s="64">
        <v>44652</v>
      </c>
      <c r="C46" s="63">
        <v>2</v>
      </c>
      <c r="D46" s="69">
        <f>K60</f>
        <v>60.34</v>
      </c>
      <c r="E46" s="67">
        <f t="shared" si="6"/>
        <v>57.84</v>
      </c>
      <c r="F46" s="66">
        <f>SUM(C46:C48)</f>
        <v>7</v>
      </c>
      <c r="G46" s="67">
        <f>ROUND(AVERAGE(D46:D48),2)</f>
        <v>58</v>
      </c>
      <c r="H46" s="69" t="e">
        <f>ROUND(AVERAGE(E46:E48),2)</f>
        <v>#VALUE!</v>
      </c>
      <c r="I46" s="57"/>
      <c r="N46" s="58"/>
    </row>
    <row r="47" spans="1:14">
      <c r="A47" s="63"/>
      <c r="B47" s="64">
        <v>44682</v>
      </c>
      <c r="C47" s="63">
        <v>0</v>
      </c>
      <c r="D47" s="69" t="s">
        <v>470</v>
      </c>
      <c r="E47" s="67" t="e">
        <f t="shared" si="6"/>
        <v>#VALUE!</v>
      </c>
      <c r="F47" s="66"/>
      <c r="G47" s="66">
        <f t="shared" ref="G47" si="8">ROUND(AVERAGE(D47:D49),2)</f>
        <v>55.42</v>
      </c>
      <c r="H47" s="69"/>
      <c r="I47" s="57"/>
      <c r="N47" s="58"/>
    </row>
    <row r="48" spans="1:14">
      <c r="A48" s="63"/>
      <c r="B48" s="64">
        <v>44742</v>
      </c>
      <c r="C48" s="63">
        <v>5</v>
      </c>
      <c r="D48" s="69">
        <f>K55</f>
        <v>55.66</v>
      </c>
      <c r="E48" s="67">
        <f t="shared" si="6"/>
        <v>53.16</v>
      </c>
      <c r="F48" s="66"/>
      <c r="G48" s="66"/>
      <c r="H48" s="69"/>
      <c r="I48" s="57"/>
      <c r="N48" s="58"/>
    </row>
    <row r="49" ht="14.4" spans="1:14">
      <c r="A49" s="63" t="s">
        <v>481</v>
      </c>
      <c r="B49" s="64">
        <v>44743</v>
      </c>
      <c r="C49" s="63">
        <v>1</v>
      </c>
      <c r="D49" s="69">
        <f>K54</f>
        <v>55.17</v>
      </c>
      <c r="E49" s="67">
        <f t="shared" si="6"/>
        <v>52.67</v>
      </c>
      <c r="F49" s="66">
        <f>C49</f>
        <v>1</v>
      </c>
      <c r="G49" s="67">
        <f>D49</f>
        <v>55.17</v>
      </c>
      <c r="H49" s="69">
        <f>ROUND(AVERAGE(E49),2)</f>
        <v>52.67</v>
      </c>
      <c r="I49" s="57"/>
      <c r="N49" s="58"/>
    </row>
    <row r="50" ht="14.4" spans="1:14">
      <c r="A50" s="77" t="s">
        <v>471</v>
      </c>
      <c r="B50" s="77"/>
      <c r="C50" s="77"/>
      <c r="D50" s="77"/>
      <c r="E50" s="77"/>
      <c r="F50" s="77"/>
      <c r="G50" s="73">
        <f>ROUND((G37+G40+G43+G46+G49)/5,2)</f>
        <v>58.08</v>
      </c>
      <c r="H50" s="73" t="e">
        <f>ROUND(AVERAGE(H37:H49),2)</f>
        <v>#VALUE!</v>
      </c>
      <c r="I50" s="57"/>
      <c r="N50" s="58"/>
    </row>
    <row r="51" ht="18.75" customHeight="1" spans="9:9">
      <c r="I51" s="57"/>
    </row>
    <row r="52" spans="9:9">
      <c r="I52" s="84"/>
    </row>
    <row r="53" ht="14.4" spans="1:12">
      <c r="A53" s="81" t="s">
        <v>489</v>
      </c>
      <c r="B53" s="81" t="s">
        <v>264</v>
      </c>
      <c r="C53" s="81" t="s">
        <v>490</v>
      </c>
      <c r="D53" s="81" t="s">
        <v>491</v>
      </c>
      <c r="E53" s="81" t="s">
        <v>492</v>
      </c>
      <c r="F53" s="106" t="s">
        <v>52</v>
      </c>
      <c r="G53" s="106" t="s">
        <v>62</v>
      </c>
      <c r="H53" s="81" t="s">
        <v>265</v>
      </c>
      <c r="I53" s="81" t="s">
        <v>266</v>
      </c>
      <c r="J53" s="81" t="s">
        <v>265</v>
      </c>
      <c r="K53" s="90"/>
      <c r="L53" s="55"/>
    </row>
    <row r="54" ht="14.4" spans="1:12">
      <c r="A54" s="107">
        <v>44759</v>
      </c>
      <c r="B54" s="108">
        <v>58</v>
      </c>
      <c r="C54" s="108">
        <v>3200</v>
      </c>
      <c r="D54" s="80">
        <f>ROUND(C54/B54,2)</f>
        <v>55.17</v>
      </c>
      <c r="E54" s="80">
        <f>ROUND(AVERAGE(D54:D55),2)</f>
        <v>51.5</v>
      </c>
      <c r="F54" s="108" t="s">
        <v>275</v>
      </c>
      <c r="G54" s="81" t="s">
        <v>125</v>
      </c>
      <c r="H54" s="81" t="s">
        <v>84</v>
      </c>
      <c r="I54" s="108" t="s">
        <v>276</v>
      </c>
      <c r="J54" s="108" t="s">
        <v>149</v>
      </c>
      <c r="K54" s="90">
        <f>ROUND(D54,2)</f>
        <v>55.17</v>
      </c>
      <c r="L54" s="55"/>
    </row>
    <row r="55" ht="14.4" spans="1:13">
      <c r="A55" s="107">
        <v>44742</v>
      </c>
      <c r="B55" s="108">
        <v>92</v>
      </c>
      <c r="C55" s="108">
        <v>4400</v>
      </c>
      <c r="D55" s="80">
        <f t="shared" ref="D55:D86" si="9">ROUND(C55/B55,2)</f>
        <v>47.83</v>
      </c>
      <c r="E55" s="80"/>
      <c r="F55" s="108" t="s">
        <v>279</v>
      </c>
      <c r="G55" s="81" t="s">
        <v>125</v>
      </c>
      <c r="H55" s="81" t="s">
        <v>84</v>
      </c>
      <c r="I55" s="108" t="s">
        <v>281</v>
      </c>
      <c r="J55" s="108" t="s">
        <v>84</v>
      </c>
      <c r="K55" s="86">
        <f>ROUND(AVERAGE(D55:D59),2)</f>
        <v>55.66</v>
      </c>
      <c r="L55" s="55"/>
      <c r="M55" s="85" t="s">
        <v>84</v>
      </c>
    </row>
    <row r="56" ht="14.4" spans="1:13">
      <c r="A56" s="107">
        <v>44735</v>
      </c>
      <c r="B56" s="108">
        <v>61.8</v>
      </c>
      <c r="C56" s="108">
        <v>3800</v>
      </c>
      <c r="D56" s="80">
        <f t="shared" si="9"/>
        <v>61.49</v>
      </c>
      <c r="E56" s="80">
        <f>ROUND(AVERAGE(D56:D58),2)</f>
        <v>58.8</v>
      </c>
      <c r="F56" s="108" t="s">
        <v>275</v>
      </c>
      <c r="G56" s="81" t="s">
        <v>125</v>
      </c>
      <c r="H56" s="81" t="s">
        <v>84</v>
      </c>
      <c r="I56" s="108" t="s">
        <v>276</v>
      </c>
      <c r="J56" s="108" t="s">
        <v>84</v>
      </c>
      <c r="K56" s="86"/>
      <c r="L56" s="55"/>
      <c r="M56" s="85" t="s">
        <v>494</v>
      </c>
    </row>
    <row r="57" ht="14.4" spans="1:13">
      <c r="A57" s="107">
        <v>44728</v>
      </c>
      <c r="B57" s="108">
        <v>90</v>
      </c>
      <c r="C57" s="108">
        <v>4600</v>
      </c>
      <c r="D57" s="80">
        <f t="shared" si="9"/>
        <v>51.11</v>
      </c>
      <c r="E57" s="80"/>
      <c r="F57" s="108" t="s">
        <v>279</v>
      </c>
      <c r="G57" s="81" t="s">
        <v>125</v>
      </c>
      <c r="H57" s="81" t="s">
        <v>84</v>
      </c>
      <c r="I57" s="108" t="s">
        <v>285</v>
      </c>
      <c r="J57" s="108" t="s">
        <v>84</v>
      </c>
      <c r="K57" s="86"/>
      <c r="L57" s="55"/>
      <c r="M57" s="85" t="s">
        <v>524</v>
      </c>
    </row>
    <row r="58" ht="14.4" spans="1:13">
      <c r="A58" s="107">
        <v>44723</v>
      </c>
      <c r="B58" s="108">
        <v>58</v>
      </c>
      <c r="C58" s="108">
        <v>3700</v>
      </c>
      <c r="D58" s="80">
        <f t="shared" si="9"/>
        <v>63.79</v>
      </c>
      <c r="E58" s="80"/>
      <c r="F58" s="108" t="s">
        <v>275</v>
      </c>
      <c r="G58" s="81" t="s">
        <v>125</v>
      </c>
      <c r="H58" s="81" t="s">
        <v>84</v>
      </c>
      <c r="I58" s="108" t="s">
        <v>281</v>
      </c>
      <c r="J58" s="108" t="s">
        <v>149</v>
      </c>
      <c r="K58" s="86"/>
      <c r="L58" s="55"/>
      <c r="M58" s="85" t="s">
        <v>125</v>
      </c>
    </row>
    <row r="59" ht="14.4" spans="1:12">
      <c r="A59" s="107">
        <v>44717</v>
      </c>
      <c r="B59" s="108">
        <v>59.16</v>
      </c>
      <c r="C59" s="108">
        <v>3200</v>
      </c>
      <c r="D59" s="80">
        <f t="shared" si="9"/>
        <v>54.09</v>
      </c>
      <c r="E59" s="81">
        <f>ROUND(AVERAGE(D59:D65),2)</f>
        <v>58.3</v>
      </c>
      <c r="F59" s="108" t="s">
        <v>275</v>
      </c>
      <c r="G59" s="81" t="s">
        <v>125</v>
      </c>
      <c r="H59" s="81" t="s">
        <v>149</v>
      </c>
      <c r="I59" s="108" t="s">
        <v>288</v>
      </c>
      <c r="J59" s="108" t="s">
        <v>84</v>
      </c>
      <c r="K59" s="86"/>
      <c r="L59" s="55"/>
    </row>
    <row r="60" ht="14.4" spans="1:12">
      <c r="A60" s="107">
        <v>44667</v>
      </c>
      <c r="B60" s="108">
        <v>58</v>
      </c>
      <c r="C60" s="108">
        <v>3500</v>
      </c>
      <c r="D60" s="80">
        <f t="shared" si="9"/>
        <v>60.34</v>
      </c>
      <c r="E60" s="81"/>
      <c r="F60" s="108" t="s">
        <v>275</v>
      </c>
      <c r="G60" s="81" t="s">
        <v>125</v>
      </c>
      <c r="H60" s="81" t="s">
        <v>84</v>
      </c>
      <c r="I60" s="108" t="s">
        <v>281</v>
      </c>
      <c r="J60" s="108" t="s">
        <v>84</v>
      </c>
      <c r="K60" s="86">
        <f>ROUND(AVERAGE(D60:D61),2)</f>
        <v>60.34</v>
      </c>
      <c r="L60" s="55"/>
    </row>
    <row r="61" ht="14.4" spans="1:12">
      <c r="A61" s="107">
        <v>44655</v>
      </c>
      <c r="B61" s="108">
        <v>58</v>
      </c>
      <c r="C61" s="108">
        <v>3500</v>
      </c>
      <c r="D61" s="80">
        <f t="shared" si="9"/>
        <v>60.34</v>
      </c>
      <c r="E61" s="81"/>
      <c r="F61" s="108" t="s">
        <v>275</v>
      </c>
      <c r="G61" s="81" t="s">
        <v>125</v>
      </c>
      <c r="H61" s="81" t="s">
        <v>84</v>
      </c>
      <c r="I61" s="108" t="s">
        <v>276</v>
      </c>
      <c r="J61" s="108" t="s">
        <v>149</v>
      </c>
      <c r="K61" s="86"/>
      <c r="L61" s="55"/>
    </row>
    <row r="62" ht="14.4" spans="1:12">
      <c r="A62" s="107">
        <v>44647</v>
      </c>
      <c r="B62" s="108">
        <v>90</v>
      </c>
      <c r="C62" s="108">
        <v>4800</v>
      </c>
      <c r="D62" s="80">
        <f t="shared" si="9"/>
        <v>53.33</v>
      </c>
      <c r="E62" s="81"/>
      <c r="F62" s="108" t="s">
        <v>279</v>
      </c>
      <c r="G62" s="81" t="s">
        <v>125</v>
      </c>
      <c r="H62" s="81" t="s">
        <v>84</v>
      </c>
      <c r="I62" s="108" t="s">
        <v>288</v>
      </c>
      <c r="J62" s="108" t="s">
        <v>84</v>
      </c>
      <c r="K62" s="86">
        <f>ROUND(AVERAGE(D62:D68),2)</f>
        <v>58.42</v>
      </c>
      <c r="L62" s="55"/>
    </row>
    <row r="63" ht="14.4" spans="1:12">
      <c r="A63" s="107">
        <v>44646</v>
      </c>
      <c r="B63" s="108">
        <v>56</v>
      </c>
      <c r="C63" s="108">
        <v>3500</v>
      </c>
      <c r="D63" s="80">
        <f t="shared" si="9"/>
        <v>62.5</v>
      </c>
      <c r="E63" s="81"/>
      <c r="F63" s="108" t="s">
        <v>275</v>
      </c>
      <c r="G63" s="81" t="s">
        <v>125</v>
      </c>
      <c r="H63" s="81" t="s">
        <v>84</v>
      </c>
      <c r="I63" s="108" t="s">
        <v>276</v>
      </c>
      <c r="J63" s="108" t="s">
        <v>84</v>
      </c>
      <c r="K63" s="86"/>
      <c r="L63" s="55"/>
    </row>
    <row r="64" ht="14.4" spans="1:12">
      <c r="A64" s="107">
        <v>44643</v>
      </c>
      <c r="B64" s="108">
        <v>90.25</v>
      </c>
      <c r="C64" s="108">
        <v>4500</v>
      </c>
      <c r="D64" s="80">
        <f t="shared" si="9"/>
        <v>49.86</v>
      </c>
      <c r="E64" s="81"/>
      <c r="F64" s="108" t="s">
        <v>279</v>
      </c>
      <c r="G64" s="81" t="s">
        <v>125</v>
      </c>
      <c r="H64" s="81" t="s">
        <v>84</v>
      </c>
      <c r="I64" s="108" t="s">
        <v>276</v>
      </c>
      <c r="J64" s="108" t="s">
        <v>84</v>
      </c>
      <c r="K64" s="86"/>
      <c r="L64" s="55"/>
    </row>
    <row r="65" ht="14.4" spans="1:12">
      <c r="A65" s="107">
        <v>44626</v>
      </c>
      <c r="B65" s="108">
        <v>59.16</v>
      </c>
      <c r="C65" s="108">
        <v>4000</v>
      </c>
      <c r="D65" s="80">
        <f t="shared" si="9"/>
        <v>67.61</v>
      </c>
      <c r="E65" s="81"/>
      <c r="F65" s="108" t="s">
        <v>275</v>
      </c>
      <c r="G65" s="81" t="s">
        <v>125</v>
      </c>
      <c r="H65" s="81" t="s">
        <v>84</v>
      </c>
      <c r="I65" s="108" t="s">
        <v>281</v>
      </c>
      <c r="J65" s="108" t="s">
        <v>84</v>
      </c>
      <c r="K65" s="86"/>
      <c r="L65" s="55"/>
    </row>
    <row r="66" ht="14.4" spans="1:11">
      <c r="A66" s="78">
        <v>44623</v>
      </c>
      <c r="B66" s="79">
        <v>90</v>
      </c>
      <c r="C66" s="79">
        <v>5000</v>
      </c>
      <c r="D66" s="80">
        <f t="shared" si="9"/>
        <v>55.56</v>
      </c>
      <c r="E66" s="63">
        <f>ROUND(AVERAGE(D66:D66),2)</f>
        <v>55.56</v>
      </c>
      <c r="F66" s="79" t="s">
        <v>279</v>
      </c>
      <c r="G66" s="81" t="s">
        <v>125</v>
      </c>
      <c r="H66" s="62" t="s">
        <v>84</v>
      </c>
      <c r="I66" s="79" t="s">
        <v>281</v>
      </c>
      <c r="J66" s="79" t="s">
        <v>84</v>
      </c>
      <c r="K66" s="86"/>
    </row>
    <row r="67" ht="14.4" spans="1:11">
      <c r="A67" s="78">
        <v>44623</v>
      </c>
      <c r="B67" s="79">
        <v>56.19</v>
      </c>
      <c r="C67" s="79">
        <v>3600</v>
      </c>
      <c r="D67" s="80">
        <f t="shared" si="9"/>
        <v>64.07</v>
      </c>
      <c r="E67" s="63">
        <f>ROUND(AVERAGE(D67:D68),2)</f>
        <v>60.03</v>
      </c>
      <c r="F67" s="79" t="s">
        <v>275</v>
      </c>
      <c r="G67" s="81" t="s">
        <v>125</v>
      </c>
      <c r="H67" s="62" t="s">
        <v>84</v>
      </c>
      <c r="I67" s="79" t="s">
        <v>276</v>
      </c>
      <c r="J67" s="79" t="s">
        <v>84</v>
      </c>
      <c r="K67" s="86"/>
    </row>
    <row r="68" ht="14.4" spans="1:11">
      <c r="A68" s="78">
        <v>44622</v>
      </c>
      <c r="B68" s="79">
        <v>78.6</v>
      </c>
      <c r="C68" s="79">
        <v>4400</v>
      </c>
      <c r="D68" s="80">
        <f t="shared" si="9"/>
        <v>55.98</v>
      </c>
      <c r="E68" s="63"/>
      <c r="F68" s="79" t="s">
        <v>279</v>
      </c>
      <c r="G68" s="81" t="s">
        <v>125</v>
      </c>
      <c r="H68" s="62" t="s">
        <v>84</v>
      </c>
      <c r="I68" s="79" t="s">
        <v>276</v>
      </c>
      <c r="J68" s="79" t="s">
        <v>84</v>
      </c>
      <c r="K68" s="86"/>
    </row>
    <row r="69" ht="14.4" spans="1:11">
      <c r="A69" s="78">
        <v>44617</v>
      </c>
      <c r="B69" s="79">
        <v>52</v>
      </c>
      <c r="C69" s="79">
        <v>3333</v>
      </c>
      <c r="D69" s="80">
        <f t="shared" si="9"/>
        <v>64.1</v>
      </c>
      <c r="E69" s="63">
        <f>ROUND(AVERAGE(D69:D71),2)</f>
        <v>64.02</v>
      </c>
      <c r="F69" s="79" t="s">
        <v>275</v>
      </c>
      <c r="G69" s="81" t="s">
        <v>125</v>
      </c>
      <c r="H69" s="62" t="s">
        <v>84</v>
      </c>
      <c r="I69" s="79" t="s">
        <v>276</v>
      </c>
      <c r="J69" s="79" t="s">
        <v>84</v>
      </c>
      <c r="K69" s="89">
        <f>ROUND(AVERAGE(D69:D71),2)</f>
        <v>64.02</v>
      </c>
    </row>
    <row r="70" ht="14.4" spans="1:11">
      <c r="A70" s="78">
        <v>44610</v>
      </c>
      <c r="B70" s="79">
        <v>56</v>
      </c>
      <c r="C70" s="79">
        <v>3500</v>
      </c>
      <c r="D70" s="80">
        <f t="shared" si="9"/>
        <v>62.5</v>
      </c>
      <c r="E70" s="63"/>
      <c r="F70" s="79" t="s">
        <v>275</v>
      </c>
      <c r="G70" s="81" t="s">
        <v>125</v>
      </c>
      <c r="H70" s="62" t="s">
        <v>84</v>
      </c>
      <c r="I70" s="79" t="s">
        <v>276</v>
      </c>
      <c r="J70" s="79" t="s">
        <v>84</v>
      </c>
      <c r="K70" s="89"/>
    </row>
    <row r="71" ht="14.4" spans="1:11">
      <c r="A71" s="78">
        <v>44602</v>
      </c>
      <c r="B71" s="79">
        <v>55</v>
      </c>
      <c r="C71" s="79">
        <v>3600</v>
      </c>
      <c r="D71" s="80">
        <f t="shared" si="9"/>
        <v>65.45</v>
      </c>
      <c r="E71" s="63"/>
      <c r="F71" s="79" t="s">
        <v>275</v>
      </c>
      <c r="G71" s="81" t="s">
        <v>125</v>
      </c>
      <c r="H71" s="62" t="s">
        <v>84</v>
      </c>
      <c r="I71" s="79" t="s">
        <v>288</v>
      </c>
      <c r="J71" s="79" t="s">
        <v>149</v>
      </c>
      <c r="K71" s="89"/>
    </row>
    <row r="72" ht="14.4" spans="1:11">
      <c r="A72" s="78">
        <v>44566</v>
      </c>
      <c r="B72" s="79">
        <v>60</v>
      </c>
      <c r="C72" s="79">
        <v>3700</v>
      </c>
      <c r="D72" s="80">
        <f t="shared" si="9"/>
        <v>61.67</v>
      </c>
      <c r="E72" s="62">
        <f>ROUND(AVERAGE(D72:D78),2)</f>
        <v>56.89</v>
      </c>
      <c r="F72" s="79" t="s">
        <v>275</v>
      </c>
      <c r="G72" s="81" t="s">
        <v>125</v>
      </c>
      <c r="H72" s="62" t="s">
        <v>149</v>
      </c>
      <c r="I72" s="79" t="s">
        <v>285</v>
      </c>
      <c r="J72" s="79" t="s">
        <v>84</v>
      </c>
      <c r="K72" s="86">
        <f>ROUND(AVERAGE(D72:D73),2)</f>
        <v>55.84</v>
      </c>
    </row>
    <row r="73" ht="14.4" spans="1:11">
      <c r="A73" s="78">
        <v>44566</v>
      </c>
      <c r="B73" s="79">
        <v>90</v>
      </c>
      <c r="C73" s="79">
        <v>4500</v>
      </c>
      <c r="D73" s="80">
        <f t="shared" si="9"/>
        <v>50</v>
      </c>
      <c r="E73" s="62"/>
      <c r="F73" s="79" t="s">
        <v>279</v>
      </c>
      <c r="G73" s="81" t="s">
        <v>125</v>
      </c>
      <c r="H73" s="62" t="s">
        <v>84</v>
      </c>
      <c r="I73" s="79" t="s">
        <v>297</v>
      </c>
      <c r="J73" s="79" t="s">
        <v>84</v>
      </c>
      <c r="K73" s="86"/>
    </row>
    <row r="74" ht="14.4" spans="1:11">
      <c r="A74" s="78">
        <v>44527</v>
      </c>
      <c r="B74" s="79">
        <v>55</v>
      </c>
      <c r="C74" s="79">
        <v>2900</v>
      </c>
      <c r="D74" s="80">
        <f t="shared" si="9"/>
        <v>52.73</v>
      </c>
      <c r="E74" s="62"/>
      <c r="F74" s="79" t="s">
        <v>275</v>
      </c>
      <c r="G74" s="81" t="s">
        <v>125</v>
      </c>
      <c r="H74" s="62" t="s">
        <v>84</v>
      </c>
      <c r="I74" s="79" t="s">
        <v>288</v>
      </c>
      <c r="J74" s="79" t="s">
        <v>84</v>
      </c>
      <c r="K74" s="89">
        <f>ROUND(AVERAGE(D74:D76),2)</f>
        <v>56.54</v>
      </c>
    </row>
    <row r="75" ht="14.4" spans="1:11">
      <c r="A75" s="78">
        <v>44527</v>
      </c>
      <c r="B75" s="79">
        <v>60</v>
      </c>
      <c r="C75" s="79">
        <v>3600</v>
      </c>
      <c r="D75" s="80">
        <f t="shared" si="9"/>
        <v>60</v>
      </c>
      <c r="E75" s="62"/>
      <c r="F75" s="79" t="s">
        <v>275</v>
      </c>
      <c r="G75" s="81" t="s">
        <v>125</v>
      </c>
      <c r="H75" s="62" t="s">
        <v>84</v>
      </c>
      <c r="I75" s="79" t="s">
        <v>285</v>
      </c>
      <c r="J75" s="79" t="s">
        <v>149</v>
      </c>
      <c r="K75" s="89"/>
    </row>
    <row r="76" ht="14.4" spans="1:11">
      <c r="A76" s="78">
        <v>44504</v>
      </c>
      <c r="B76" s="79">
        <v>58</v>
      </c>
      <c r="C76" s="79">
        <v>3300</v>
      </c>
      <c r="D76" s="80">
        <f t="shared" si="9"/>
        <v>56.9</v>
      </c>
      <c r="E76" s="62"/>
      <c r="F76" s="79" t="s">
        <v>275</v>
      </c>
      <c r="G76" s="81" t="s">
        <v>125</v>
      </c>
      <c r="H76" s="62" t="s">
        <v>84</v>
      </c>
      <c r="I76" s="79" t="s">
        <v>288</v>
      </c>
      <c r="J76" s="79" t="s">
        <v>149</v>
      </c>
      <c r="K76" s="89"/>
    </row>
    <row r="77" ht="14.4" spans="1:11">
      <c r="A77" s="78">
        <v>44499</v>
      </c>
      <c r="B77" s="79">
        <v>55.62</v>
      </c>
      <c r="C77" s="79">
        <v>3400</v>
      </c>
      <c r="D77" s="80">
        <f t="shared" si="9"/>
        <v>61.13</v>
      </c>
      <c r="E77" s="62"/>
      <c r="F77" s="79" t="s">
        <v>275</v>
      </c>
      <c r="G77" s="81" t="s">
        <v>125</v>
      </c>
      <c r="H77" s="62" t="s">
        <v>84</v>
      </c>
      <c r="I77" s="79" t="s">
        <v>288</v>
      </c>
      <c r="J77" s="79" t="s">
        <v>84</v>
      </c>
      <c r="K77" s="89">
        <f>ROUND(AVERAGE(D77:D79),2)</f>
        <v>60.79</v>
      </c>
    </row>
    <row r="78" ht="14.4" spans="1:11">
      <c r="A78" s="78">
        <v>44493</v>
      </c>
      <c r="B78" s="79">
        <v>59.16</v>
      </c>
      <c r="C78" s="79">
        <v>3300</v>
      </c>
      <c r="D78" s="80">
        <f t="shared" si="9"/>
        <v>55.78</v>
      </c>
      <c r="E78" s="62"/>
      <c r="F78" s="79" t="s">
        <v>275</v>
      </c>
      <c r="G78" s="81" t="s">
        <v>125</v>
      </c>
      <c r="H78" s="62" t="s">
        <v>84</v>
      </c>
      <c r="I78" s="79" t="s">
        <v>285</v>
      </c>
      <c r="J78" s="79" t="s">
        <v>84</v>
      </c>
      <c r="K78" s="89"/>
    </row>
    <row r="79" ht="14.4" spans="1:11">
      <c r="A79" s="78">
        <v>44486</v>
      </c>
      <c r="B79" s="79">
        <v>55</v>
      </c>
      <c r="C79" s="79">
        <v>3600</v>
      </c>
      <c r="D79" s="80">
        <f t="shared" si="9"/>
        <v>65.45</v>
      </c>
      <c r="E79" s="63">
        <f>ROUND(AVERAGE(D79:D80),2)</f>
        <v>61.46</v>
      </c>
      <c r="F79" s="79" t="s">
        <v>275</v>
      </c>
      <c r="G79" s="81" t="s">
        <v>125</v>
      </c>
      <c r="H79" s="62" t="s">
        <v>84</v>
      </c>
      <c r="I79" s="79" t="s">
        <v>276</v>
      </c>
      <c r="J79" s="79" t="s">
        <v>84</v>
      </c>
      <c r="K79" s="89"/>
    </row>
    <row r="80" ht="14.4" spans="1:11">
      <c r="A80" s="78">
        <v>44467</v>
      </c>
      <c r="B80" s="79">
        <v>59.16</v>
      </c>
      <c r="C80" s="79">
        <v>3400</v>
      </c>
      <c r="D80" s="80">
        <f t="shared" si="9"/>
        <v>57.47</v>
      </c>
      <c r="E80" s="63"/>
      <c r="F80" s="79" t="s">
        <v>275</v>
      </c>
      <c r="G80" s="81" t="s">
        <v>125</v>
      </c>
      <c r="H80" s="62" t="s">
        <v>84</v>
      </c>
      <c r="I80" s="79" t="s">
        <v>276</v>
      </c>
      <c r="J80" s="79" t="s">
        <v>149</v>
      </c>
      <c r="K80" s="89">
        <f>ROUND(AVERAGE(D80:D83),2)</f>
        <v>58.25</v>
      </c>
    </row>
    <row r="81" ht="14.4" spans="1:11">
      <c r="A81" s="78">
        <v>44450</v>
      </c>
      <c r="B81" s="79">
        <v>55</v>
      </c>
      <c r="C81" s="79">
        <v>3300</v>
      </c>
      <c r="D81" s="80">
        <f t="shared" si="9"/>
        <v>60</v>
      </c>
      <c r="E81" s="63">
        <f>ROUND(AVERAGE(D81:D84),2)</f>
        <v>59.06</v>
      </c>
      <c r="F81" s="79" t="s">
        <v>275</v>
      </c>
      <c r="G81" s="81" t="s">
        <v>125</v>
      </c>
      <c r="H81" s="62" t="s">
        <v>84</v>
      </c>
      <c r="I81" s="79" t="s">
        <v>288</v>
      </c>
      <c r="J81" s="79" t="s">
        <v>84</v>
      </c>
      <c r="K81" s="89"/>
    </row>
    <row r="82" s="56" customFormat="1" ht="14.4" spans="1:11">
      <c r="A82" s="78">
        <v>44444</v>
      </c>
      <c r="B82" s="79">
        <v>58</v>
      </c>
      <c r="C82" s="79">
        <v>3500</v>
      </c>
      <c r="D82" s="80">
        <f t="shared" si="9"/>
        <v>60.34</v>
      </c>
      <c r="E82" s="63"/>
      <c r="F82" s="79" t="s">
        <v>275</v>
      </c>
      <c r="G82" s="81" t="s">
        <v>125</v>
      </c>
      <c r="H82" s="62" t="s">
        <v>84</v>
      </c>
      <c r="I82" s="79" t="s">
        <v>281</v>
      </c>
      <c r="J82" s="79" t="s">
        <v>149</v>
      </c>
      <c r="K82" s="89"/>
    </row>
    <row r="83" s="56" customFormat="1" ht="14.4" spans="1:11">
      <c r="A83" s="78">
        <v>44440</v>
      </c>
      <c r="B83" s="79">
        <v>58</v>
      </c>
      <c r="C83" s="79">
        <v>3200</v>
      </c>
      <c r="D83" s="80">
        <f t="shared" si="9"/>
        <v>55.17</v>
      </c>
      <c r="E83" s="63"/>
      <c r="F83" s="79" t="s">
        <v>275</v>
      </c>
      <c r="G83" s="81" t="s">
        <v>125</v>
      </c>
      <c r="H83" s="62" t="s">
        <v>84</v>
      </c>
      <c r="I83" s="79" t="s">
        <v>276</v>
      </c>
      <c r="J83" s="79" t="s">
        <v>149</v>
      </c>
      <c r="K83" s="89"/>
    </row>
    <row r="84" s="56" customFormat="1" ht="14.4" spans="1:11">
      <c r="A84" s="78">
        <v>44420</v>
      </c>
      <c r="B84" s="79">
        <v>56</v>
      </c>
      <c r="C84" s="79">
        <v>3400</v>
      </c>
      <c r="D84" s="80">
        <f t="shared" si="9"/>
        <v>60.71</v>
      </c>
      <c r="E84" s="63"/>
      <c r="F84" s="79" t="s">
        <v>275</v>
      </c>
      <c r="G84" s="81" t="s">
        <v>125</v>
      </c>
      <c r="H84" s="62" t="s">
        <v>84</v>
      </c>
      <c r="I84" s="79" t="s">
        <v>288</v>
      </c>
      <c r="J84" s="79" t="s">
        <v>149</v>
      </c>
      <c r="K84" s="89">
        <f>ROUND(AVERAGE(D84:D86),2)</f>
        <v>59.98</v>
      </c>
    </row>
    <row r="85" s="56" customFormat="1" ht="14.4" spans="1:11">
      <c r="A85" s="78">
        <v>44418</v>
      </c>
      <c r="B85" s="79">
        <v>59.16</v>
      </c>
      <c r="C85" s="79">
        <v>3300</v>
      </c>
      <c r="D85" s="80">
        <f t="shared" si="9"/>
        <v>55.78</v>
      </c>
      <c r="E85" s="63">
        <f>ROUND(AVERAGE(D85:D86),2)</f>
        <v>59.62</v>
      </c>
      <c r="F85" s="79" t="s">
        <v>275</v>
      </c>
      <c r="G85" s="81" t="s">
        <v>125</v>
      </c>
      <c r="H85" s="62" t="s">
        <v>84</v>
      </c>
      <c r="I85" s="79" t="s">
        <v>288</v>
      </c>
      <c r="J85" s="79" t="s">
        <v>84</v>
      </c>
      <c r="K85" s="89"/>
    </row>
    <row r="86" s="56" customFormat="1" ht="14.4" spans="1:11">
      <c r="A86" s="78">
        <v>44415</v>
      </c>
      <c r="B86" s="79">
        <v>52</v>
      </c>
      <c r="C86" s="79">
        <v>3300</v>
      </c>
      <c r="D86" s="80">
        <f t="shared" si="9"/>
        <v>63.46</v>
      </c>
      <c r="E86" s="63"/>
      <c r="F86" s="79" t="s">
        <v>275</v>
      </c>
      <c r="G86" s="81" t="s">
        <v>125</v>
      </c>
      <c r="H86" s="62" t="s">
        <v>84</v>
      </c>
      <c r="I86" s="79" t="s">
        <v>281</v>
      </c>
      <c r="J86" s="79" t="s">
        <v>84</v>
      </c>
      <c r="K86" s="89"/>
    </row>
    <row r="87" spans="8:9">
      <c r="H87" s="57"/>
      <c r="I87" s="57"/>
    </row>
    <row r="88" spans="1:9">
      <c r="A88" s="57"/>
      <c r="B88" s="57"/>
      <c r="C88" s="57"/>
      <c r="D88" s="57"/>
      <c r="E88" s="57"/>
      <c r="F88" s="57"/>
      <c r="G88" s="57"/>
      <c r="H88" s="57"/>
      <c r="I88" s="57"/>
    </row>
    <row r="89" spans="1:9">
      <c r="A89" s="57"/>
      <c r="B89" s="57"/>
      <c r="C89" s="57"/>
      <c r="D89" s="57"/>
      <c r="E89" s="57"/>
      <c r="F89" s="57"/>
      <c r="G89" s="57"/>
      <c r="H89" s="57"/>
      <c r="I89" s="57"/>
    </row>
    <row r="90" spans="1:9">
      <c r="A90" s="57"/>
      <c r="B90" s="57"/>
      <c r="C90" s="57"/>
      <c r="D90" s="57"/>
      <c r="E90" s="57"/>
      <c r="F90" s="57"/>
      <c r="G90" s="57"/>
      <c r="H90" s="57"/>
      <c r="I90" s="57"/>
    </row>
    <row r="91" spans="1:9">
      <c r="A91" s="57"/>
      <c r="B91" s="57"/>
      <c r="C91" s="57"/>
      <c r="D91" s="57"/>
      <c r="E91" s="57"/>
      <c r="F91" s="57"/>
      <c r="G91" s="57"/>
      <c r="H91" s="57"/>
      <c r="I91" s="57"/>
    </row>
    <row r="92" spans="1:9">
      <c r="A92" s="57"/>
      <c r="B92" s="57"/>
      <c r="C92" s="57"/>
      <c r="D92" s="57"/>
      <c r="E92" s="57"/>
      <c r="F92" s="57"/>
      <c r="G92" s="57"/>
      <c r="H92" s="57"/>
      <c r="I92" s="57"/>
    </row>
    <row r="93" spans="1:9">
      <c r="A93" s="57"/>
      <c r="B93" s="57"/>
      <c r="C93" s="57"/>
      <c r="D93" s="57"/>
      <c r="E93" s="57"/>
      <c r="F93" s="57"/>
      <c r="G93" s="57"/>
      <c r="H93" s="57"/>
      <c r="I93" s="57"/>
    </row>
    <row r="94" spans="1:9">
      <c r="A94" s="57"/>
      <c r="B94" s="57"/>
      <c r="C94" s="57"/>
      <c r="D94" s="57"/>
      <c r="E94" s="57"/>
      <c r="F94" s="57"/>
      <c r="G94" s="57"/>
      <c r="H94" s="57"/>
      <c r="I94" s="57"/>
    </row>
    <row r="95" spans="1:9">
      <c r="A95" s="57"/>
      <c r="B95" s="57"/>
      <c r="C95" s="57"/>
      <c r="D95" s="57"/>
      <c r="E95" s="57"/>
      <c r="F95" s="57"/>
      <c r="G95" s="57"/>
      <c r="H95" s="57"/>
      <c r="I95" s="57"/>
    </row>
    <row r="96" spans="1:9">
      <c r="A96" s="57"/>
      <c r="B96" s="57"/>
      <c r="C96" s="57"/>
      <c r="D96" s="57"/>
      <c r="E96" s="57"/>
      <c r="F96" s="57"/>
      <c r="G96" s="57"/>
      <c r="H96" s="57"/>
      <c r="I96" s="57"/>
    </row>
    <row r="97" spans="10:10">
      <c r="J97" s="56"/>
    </row>
    <row r="98" spans="10:10">
      <c r="J98" s="56"/>
    </row>
    <row r="99" spans="10:10">
      <c r="J99" s="56"/>
    </row>
    <row r="100" spans="10:10">
      <c r="J100" s="56"/>
    </row>
    <row r="101" spans="10:10">
      <c r="J101" s="56"/>
    </row>
    <row r="102" spans="10:10">
      <c r="J102" s="56"/>
    </row>
    <row r="103" spans="10:10">
      <c r="J103" s="56"/>
    </row>
    <row r="104" spans="10:10">
      <c r="J104" s="56"/>
    </row>
    <row r="105" spans="10:10">
      <c r="J105" s="56"/>
    </row>
    <row r="106" spans="10:10">
      <c r="J106" s="56"/>
    </row>
    <row r="107" spans="10:10">
      <c r="J107" s="56"/>
    </row>
    <row r="108" spans="10:10">
      <c r="J108" s="56"/>
    </row>
    <row r="109" spans="10:10">
      <c r="J109" s="56"/>
    </row>
    <row r="110" spans="10:10">
      <c r="J110" s="56"/>
    </row>
    <row r="111" spans="10:10">
      <c r="J111" s="56"/>
    </row>
    <row r="112" spans="10:10">
      <c r="J112" s="56"/>
    </row>
    <row r="113" spans="10:10">
      <c r="J113" s="56"/>
    </row>
    <row r="114" spans="10:10">
      <c r="J114" s="56"/>
    </row>
    <row r="115" spans="10:10">
      <c r="J115" s="56"/>
    </row>
    <row r="116" spans="10:10">
      <c r="J116" s="56"/>
    </row>
    <row r="117" spans="10:10">
      <c r="J117" s="56"/>
    </row>
    <row r="118" spans="10:10">
      <c r="J118" s="56"/>
    </row>
    <row r="119" spans="10:10">
      <c r="J119" s="56"/>
    </row>
    <row r="120" spans="10:10">
      <c r="J120" s="56"/>
    </row>
    <row r="121" spans="10:10">
      <c r="J121" s="56"/>
    </row>
    <row r="122" spans="10:10">
      <c r="J122" s="56"/>
    </row>
    <row r="123" spans="10:10">
      <c r="J123" s="56"/>
    </row>
    <row r="124" spans="10:10">
      <c r="J124" s="56"/>
    </row>
    <row r="125" spans="10:10">
      <c r="J125" s="56"/>
    </row>
    <row r="126" spans="10:10">
      <c r="J126" s="56"/>
    </row>
    <row r="127" spans="10:10">
      <c r="J127" s="56"/>
    </row>
    <row r="128" spans="10:10">
      <c r="J128" s="56"/>
    </row>
    <row r="129" spans="8:9">
      <c r="H129" s="57"/>
      <c r="I129" s="57"/>
    </row>
    <row r="130" spans="8:9">
      <c r="H130" s="57"/>
      <c r="I130" s="57"/>
    </row>
    <row r="131" spans="8:9">
      <c r="H131" s="57"/>
      <c r="I131" s="57"/>
    </row>
    <row r="132" spans="8:9">
      <c r="H132" s="57"/>
      <c r="I132" s="57"/>
    </row>
    <row r="133" spans="8:9">
      <c r="H133" s="57"/>
      <c r="I133" s="57"/>
    </row>
    <row r="134" spans="8:9">
      <c r="H134" s="57"/>
      <c r="I134" s="57"/>
    </row>
    <row r="135" spans="8:9">
      <c r="H135" s="57"/>
      <c r="I135" s="57"/>
    </row>
    <row r="136" spans="8:9">
      <c r="H136" s="57"/>
      <c r="I136" s="57"/>
    </row>
    <row r="137" spans="8:9">
      <c r="H137" s="57"/>
      <c r="I137" s="57"/>
    </row>
    <row r="138" spans="8:9">
      <c r="H138" s="57"/>
      <c r="I138" s="57"/>
    </row>
    <row r="139" spans="8:9">
      <c r="H139" s="57"/>
      <c r="I139" s="57"/>
    </row>
    <row r="140" spans="8:9">
      <c r="H140" s="57"/>
      <c r="I140" s="57"/>
    </row>
    <row r="141" spans="8:9">
      <c r="H141" s="57"/>
      <c r="I141" s="57"/>
    </row>
    <row r="142" spans="8:9">
      <c r="H142" s="57"/>
      <c r="I142" s="57"/>
    </row>
    <row r="143" spans="8:9">
      <c r="H143" s="57"/>
      <c r="I143" s="57"/>
    </row>
    <row r="144" spans="8:9">
      <c r="H144" s="57"/>
      <c r="I144" s="57"/>
    </row>
    <row r="145" spans="8:9">
      <c r="H145" s="57"/>
      <c r="I145" s="57"/>
    </row>
    <row r="146" spans="8:9">
      <c r="H146" s="57"/>
      <c r="I146" s="57"/>
    </row>
    <row r="147" spans="8:9">
      <c r="H147" s="57"/>
      <c r="I147" s="57"/>
    </row>
    <row r="148" spans="8:9">
      <c r="H148" s="57"/>
      <c r="I148" s="57"/>
    </row>
    <row r="149" spans="8:9">
      <c r="H149" s="57"/>
      <c r="I149" s="57"/>
    </row>
    <row r="150" spans="8:9">
      <c r="H150" s="57"/>
      <c r="I150" s="57"/>
    </row>
    <row r="151" spans="8:9">
      <c r="H151" s="57"/>
      <c r="I151" s="57"/>
    </row>
  </sheetData>
  <mergeCells count="74">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5:K59"/>
    <mergeCell ref="K60:K61"/>
    <mergeCell ref="K62:K68"/>
    <mergeCell ref="K69:K71"/>
    <mergeCell ref="K72:K73"/>
    <mergeCell ref="K74:K76"/>
    <mergeCell ref="K77:K79"/>
    <mergeCell ref="K80:K83"/>
    <mergeCell ref="K84:K86"/>
    <mergeCell ref="L4:L6"/>
    <mergeCell ref="M4:M6"/>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90"/>
  <sheetViews>
    <sheetView zoomScale="85" zoomScaleNormal="85" topLeftCell="A28" workbookViewId="0">
      <selection activeCell="F92" sqref="F92"/>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14" style="56" customWidth="1"/>
    <col min="6" max="6" width="24.6296296296296" style="56" customWidth="1"/>
    <col min="7" max="7" width="13.8796296296296" style="56" customWidth="1"/>
    <col min="8" max="9" width="13.8796296296296" style="57" customWidth="1"/>
    <col min="10" max="10" width="9" style="57" customWidth="1"/>
    <col min="11" max="16384" width="9" style="57"/>
  </cols>
  <sheetData>
    <row r="1" ht="14.4" spans="1:7">
      <c r="A1" s="59" t="s">
        <v>462</v>
      </c>
      <c r="B1" s="59"/>
      <c r="C1" s="59"/>
      <c r="D1" s="59"/>
      <c r="E1" s="59"/>
      <c r="F1" s="59"/>
      <c r="G1" s="57"/>
    </row>
    <row r="2" ht="14.4" spans="1:7">
      <c r="A2" s="91" t="str">
        <f>[6]富润家园数据!A4</f>
        <v>时间</v>
      </c>
      <c r="B2" s="61" t="s">
        <v>464</v>
      </c>
      <c r="C2" s="61" t="s">
        <v>465</v>
      </c>
      <c r="D2" s="61" t="str">
        <f>[6]富润家园数据!D4</f>
        <v>估价机构样本小区数据</v>
      </c>
      <c r="E2" s="61" t="str">
        <f>[6]富润家园数据!E4</f>
        <v>样本数量</v>
      </c>
      <c r="F2" s="92" t="s">
        <v>474</v>
      </c>
      <c r="G2" s="57"/>
    </row>
    <row r="3" ht="14.4" spans="1:10">
      <c r="A3" s="63" t="s">
        <v>525</v>
      </c>
      <c r="B3" s="64">
        <v>44013</v>
      </c>
      <c r="C3" s="65"/>
      <c r="D3" s="66">
        <f>中指成交数据!M91</f>
        <v>0</v>
      </c>
      <c r="E3" s="66">
        <v>4</v>
      </c>
      <c r="F3" s="69">
        <f>ROUND(AVERAGE(D3:D5),2)</f>
        <v>0</v>
      </c>
      <c r="G3" s="77"/>
      <c r="H3" s="77" t="s">
        <v>471</v>
      </c>
      <c r="I3" s="77" t="s">
        <v>472</v>
      </c>
      <c r="J3" s="77" t="s">
        <v>473</v>
      </c>
    </row>
    <row r="4" ht="14.4" spans="1:12">
      <c r="A4" s="63"/>
      <c r="B4" s="64">
        <v>44044</v>
      </c>
      <c r="C4" s="65"/>
      <c r="D4" s="66">
        <f>中指成交数据!L91</f>
        <v>0</v>
      </c>
      <c r="E4" s="66"/>
      <c r="F4" s="69"/>
      <c r="G4" s="77" t="s">
        <v>475</v>
      </c>
      <c r="H4" s="73">
        <f>F16</f>
        <v>262.66</v>
      </c>
      <c r="I4" s="77"/>
      <c r="J4" s="73">
        <f>SUM(H4:H6)/3</f>
        <v>191.246666666667</v>
      </c>
      <c r="K4" s="85"/>
      <c r="L4" s="58"/>
    </row>
    <row r="5" ht="14.4" spans="1:10">
      <c r="A5" s="63"/>
      <c r="B5" s="64">
        <v>44075</v>
      </c>
      <c r="C5" s="65"/>
      <c r="D5" s="66">
        <f>中指成交数据!K91</f>
        <v>0</v>
      </c>
      <c r="E5" s="66"/>
      <c r="F5" s="69"/>
      <c r="G5" s="77" t="s">
        <v>476</v>
      </c>
      <c r="H5" s="73">
        <f>H4</f>
        <v>262.66</v>
      </c>
      <c r="I5" s="77"/>
      <c r="J5" s="73"/>
    </row>
    <row r="6" ht="14.4" spans="1:10">
      <c r="A6" s="63" t="s">
        <v>526</v>
      </c>
      <c r="B6" s="64">
        <v>44105</v>
      </c>
      <c r="C6" s="65"/>
      <c r="D6" s="66">
        <f>中指成交数据!J91</f>
        <v>0</v>
      </c>
      <c r="E6" s="66">
        <v>3</v>
      </c>
      <c r="F6" s="69">
        <f>ROUND(AVERAGE(D6:D8),2)</f>
        <v>0</v>
      </c>
      <c r="G6" s="77" t="s">
        <v>478</v>
      </c>
      <c r="H6" s="73">
        <f>F53</f>
        <v>48.42</v>
      </c>
      <c r="I6" s="77"/>
      <c r="J6" s="73"/>
    </row>
    <row r="7" spans="1:7">
      <c r="A7" s="63"/>
      <c r="B7" s="64">
        <v>44136</v>
      </c>
      <c r="C7" s="65"/>
      <c r="D7" s="66">
        <f>中指成交数据!I91</f>
        <v>0</v>
      </c>
      <c r="E7" s="66"/>
      <c r="F7" s="69"/>
      <c r="G7" s="57"/>
    </row>
    <row r="8" spans="1:7">
      <c r="A8" s="63"/>
      <c r="B8" s="64">
        <v>44166</v>
      </c>
      <c r="C8" s="65"/>
      <c r="D8" s="66">
        <f>中指成交数据!H91</f>
        <v>0</v>
      </c>
      <c r="E8" s="66"/>
      <c r="F8" s="69"/>
      <c r="G8" s="57"/>
    </row>
    <row r="9" spans="1:7">
      <c r="A9" s="63" t="s">
        <v>527</v>
      </c>
      <c r="B9" s="64">
        <v>44197</v>
      </c>
      <c r="C9" s="65"/>
      <c r="D9" s="66">
        <f>中指成交数据!G91</f>
        <v>65.27</v>
      </c>
      <c r="E9" s="66">
        <v>3</v>
      </c>
      <c r="F9" s="69">
        <f>ROUND(AVERAGE(D9:D11),2)</f>
        <v>1045.14</v>
      </c>
      <c r="G9" s="57"/>
    </row>
    <row r="10" spans="1:7">
      <c r="A10" s="63"/>
      <c r="B10" s="64">
        <v>44228</v>
      </c>
      <c r="C10" s="65"/>
      <c r="D10" s="66" t="str">
        <f>中指成交数据!F91</f>
        <v>八月</v>
      </c>
      <c r="E10" s="66"/>
      <c r="F10" s="69"/>
      <c r="G10" s="57"/>
    </row>
    <row r="11" spans="1:7">
      <c r="A11" s="63"/>
      <c r="B11" s="64">
        <v>44256</v>
      </c>
      <c r="C11" s="65"/>
      <c r="D11" s="66">
        <f>中指成交数据!E91</f>
        <v>2025</v>
      </c>
      <c r="E11" s="66"/>
      <c r="F11" s="69"/>
      <c r="G11" s="57"/>
    </row>
    <row r="12" spans="1:7">
      <c r="A12" s="63" t="s">
        <v>528</v>
      </c>
      <c r="B12" s="64">
        <v>44287</v>
      </c>
      <c r="C12" s="65"/>
      <c r="D12" s="66" t="str">
        <f>中指成交数据!D91</f>
        <v>悦廷</v>
      </c>
      <c r="E12" s="93">
        <v>5</v>
      </c>
      <c r="F12" s="69">
        <f>ROUND(AVERAGE(D12:D14),2)</f>
        <v>5.5</v>
      </c>
      <c r="G12" s="57"/>
    </row>
    <row r="13" spans="1:7">
      <c r="A13" s="63"/>
      <c r="B13" s="64">
        <v>44317</v>
      </c>
      <c r="C13" s="65"/>
      <c r="D13" s="66">
        <f>中指成交数据!C91</f>
        <v>11</v>
      </c>
      <c r="E13" s="94"/>
      <c r="F13" s="69"/>
      <c r="G13" s="57"/>
    </row>
    <row r="14" spans="1:7">
      <c r="A14" s="63"/>
      <c r="B14" s="64">
        <v>44348</v>
      </c>
      <c r="C14" s="65"/>
      <c r="D14" s="66">
        <f>中指成交数据!B91</f>
        <v>0</v>
      </c>
      <c r="E14" s="95"/>
      <c r="F14" s="69"/>
      <c r="G14" s="57"/>
    </row>
    <row r="15" ht="14.4" spans="1:7">
      <c r="A15" s="96" t="s">
        <v>529</v>
      </c>
      <c r="B15" s="64">
        <v>44378</v>
      </c>
      <c r="C15" s="65"/>
      <c r="D15" s="66" t="s">
        <v>470</v>
      </c>
      <c r="E15" s="95" t="s">
        <v>470</v>
      </c>
      <c r="F15" s="97" t="s">
        <v>470</v>
      </c>
      <c r="G15" s="57"/>
    </row>
    <row r="16" ht="14.4" spans="1:7">
      <c r="A16" s="70" t="s">
        <v>482</v>
      </c>
      <c r="B16" s="71"/>
      <c r="C16" s="71"/>
      <c r="D16" s="71"/>
      <c r="E16" s="72"/>
      <c r="F16" s="73">
        <f>ROUND(AVERAGE(F3:F14),2)</f>
        <v>262.66</v>
      </c>
      <c r="G16" s="57"/>
    </row>
    <row r="17" spans="7:7">
      <c r="G17" s="57"/>
    </row>
    <row r="18" ht="14.4" spans="1:6">
      <c r="A18" s="98" t="s">
        <v>483</v>
      </c>
      <c r="B18" s="99"/>
      <c r="C18" s="99"/>
      <c r="D18" s="99"/>
      <c r="E18" s="99"/>
      <c r="F18" s="100"/>
    </row>
    <row r="19" ht="14.4" spans="1:6">
      <c r="A19" s="63" t="str">
        <f>A2</f>
        <v>时间</v>
      </c>
      <c r="B19" s="63" t="s">
        <v>484</v>
      </c>
      <c r="C19" s="63" t="s">
        <v>485</v>
      </c>
      <c r="D19" s="63" t="s">
        <v>530</v>
      </c>
      <c r="E19" s="63" t="str">
        <f>E2</f>
        <v>样本数量</v>
      </c>
      <c r="F19" s="62" t="s">
        <v>474</v>
      </c>
    </row>
    <row r="20" spans="1:7">
      <c r="A20" s="101" t="s">
        <v>531</v>
      </c>
      <c r="B20" s="64">
        <v>43922</v>
      </c>
      <c r="C20" s="65"/>
      <c r="D20" s="66" t="s">
        <v>470</v>
      </c>
      <c r="E20" s="66">
        <f>SUM(C20:C22)</f>
        <v>0</v>
      </c>
      <c r="F20" s="69">
        <f>AVERAGE(D20:D22)</f>
        <v>49.8349552754001</v>
      </c>
      <c r="G20" s="57"/>
    </row>
    <row r="21" spans="1:7">
      <c r="A21" s="102"/>
      <c r="B21" s="64">
        <v>43952</v>
      </c>
      <c r="C21" s="65"/>
      <c r="D21" s="66">
        <f>城研数据!E13</f>
        <v>52.0926890605353</v>
      </c>
      <c r="E21" s="66"/>
      <c r="F21" s="69"/>
      <c r="G21" s="57"/>
    </row>
    <row r="22" spans="1:7">
      <c r="A22" s="102"/>
      <c r="B22" s="64">
        <v>43983</v>
      </c>
      <c r="C22" s="65"/>
      <c r="D22" s="66">
        <f>城研数据!E14</f>
        <v>47.5772214902649</v>
      </c>
      <c r="E22" s="66"/>
      <c r="F22" s="69"/>
      <c r="G22" s="57"/>
    </row>
    <row r="23" spans="1:7">
      <c r="A23" s="63" t="s">
        <v>525</v>
      </c>
      <c r="B23" s="64">
        <v>44013</v>
      </c>
      <c r="C23" s="63">
        <v>2</v>
      </c>
      <c r="D23" s="66" t="s">
        <v>470</v>
      </c>
      <c r="E23" s="66">
        <f>SUM(C23:C25)</f>
        <v>7</v>
      </c>
      <c r="F23" s="69">
        <f>AVERAGE(D23:D25)</f>
        <v>45.8631302616094</v>
      </c>
      <c r="G23" s="57"/>
    </row>
    <row r="24" spans="1:7">
      <c r="A24" s="63"/>
      <c r="B24" s="64">
        <v>44044</v>
      </c>
      <c r="C24" s="63">
        <v>3</v>
      </c>
      <c r="D24" s="66" t="s">
        <v>470</v>
      </c>
      <c r="E24" s="66"/>
      <c r="F24" s="69"/>
      <c r="G24" s="57"/>
    </row>
    <row r="25" spans="1:7">
      <c r="A25" s="63"/>
      <c r="B25" s="64">
        <v>44075</v>
      </c>
      <c r="C25" s="63">
        <v>2</v>
      </c>
      <c r="D25" s="66">
        <f>城研数据!E15</f>
        <v>45.8631302616094</v>
      </c>
      <c r="E25" s="66"/>
      <c r="F25" s="69"/>
      <c r="G25" s="57"/>
    </row>
    <row r="26" spans="1:7">
      <c r="A26" s="63" t="s">
        <v>526</v>
      </c>
      <c r="B26" s="64">
        <v>44105</v>
      </c>
      <c r="C26" s="63">
        <v>2</v>
      </c>
      <c r="D26" s="66">
        <f>城研数据!E16</f>
        <v>41.1729857819905</v>
      </c>
      <c r="E26" s="66">
        <f>SUM(C26:C28)</f>
        <v>7</v>
      </c>
      <c r="F26" s="69">
        <f>AVERAGE(D26:D28)</f>
        <v>41.1448312097747</v>
      </c>
      <c r="G26" s="57"/>
    </row>
    <row r="27" spans="1:7">
      <c r="A27" s="63"/>
      <c r="B27" s="64">
        <v>44136</v>
      </c>
      <c r="C27" s="65">
        <v>3</v>
      </c>
      <c r="D27" s="66">
        <f>城研数据!E17</f>
        <v>40.7386409157739</v>
      </c>
      <c r="E27" s="66"/>
      <c r="F27" s="69"/>
      <c r="G27" s="57"/>
    </row>
    <row r="28" spans="1:7">
      <c r="A28" s="63"/>
      <c r="B28" s="64">
        <v>44166</v>
      </c>
      <c r="C28" s="65">
        <v>2</v>
      </c>
      <c r="D28" s="66">
        <f>城研数据!E18</f>
        <v>41.5228669315597</v>
      </c>
      <c r="E28" s="66"/>
      <c r="F28" s="69"/>
      <c r="G28" s="57"/>
    </row>
    <row r="29" spans="1:7">
      <c r="A29" s="63" t="s">
        <v>527</v>
      </c>
      <c r="B29" s="64">
        <v>44197</v>
      </c>
      <c r="C29" s="65">
        <v>1</v>
      </c>
      <c r="D29" s="66">
        <f>城研数据!E19</f>
        <v>57.83212161269</v>
      </c>
      <c r="E29" s="66">
        <f>SUM(C29:C31)</f>
        <v>4</v>
      </c>
      <c r="F29" s="69">
        <f>AVERAGE(D29:D31)</f>
        <v>49.1544339674326</v>
      </c>
      <c r="G29" s="57"/>
    </row>
    <row r="30" spans="1:7">
      <c r="A30" s="63"/>
      <c r="B30" s="64">
        <v>44228</v>
      </c>
      <c r="C30" s="65">
        <v>1</v>
      </c>
      <c r="D30" s="66">
        <f>城研数据!E20</f>
        <v>46.3697281195085</v>
      </c>
      <c r="E30" s="66"/>
      <c r="F30" s="69"/>
      <c r="G30" s="57"/>
    </row>
    <row r="31" spans="1:7">
      <c r="A31" s="63"/>
      <c r="B31" s="64">
        <v>44256</v>
      </c>
      <c r="C31" s="65">
        <v>2</v>
      </c>
      <c r="D31" s="66">
        <f>城研数据!E21</f>
        <v>43.2614521700992</v>
      </c>
      <c r="E31" s="66"/>
      <c r="F31" s="69"/>
      <c r="G31" s="57"/>
    </row>
    <row r="32" spans="1:7">
      <c r="A32" s="63" t="s">
        <v>528</v>
      </c>
      <c r="B32" s="64">
        <v>44287</v>
      </c>
      <c r="C32" s="65">
        <v>2</v>
      </c>
      <c r="D32" s="66"/>
      <c r="E32" s="93"/>
      <c r="F32" s="69" t="e">
        <f>AVERAGE(D32:D34)</f>
        <v>#DIV/0!</v>
      </c>
      <c r="G32" s="57"/>
    </row>
    <row r="33" spans="1:7">
      <c r="A33" s="63"/>
      <c r="B33" s="64">
        <v>44317</v>
      </c>
      <c r="C33" s="65">
        <v>4</v>
      </c>
      <c r="D33" s="66"/>
      <c r="E33" s="94"/>
      <c r="F33" s="69"/>
      <c r="G33" s="57"/>
    </row>
    <row r="34" spans="1:7">
      <c r="A34" s="63"/>
      <c r="B34" s="64">
        <v>44348</v>
      </c>
      <c r="C34" s="65">
        <v>1</v>
      </c>
      <c r="D34" s="66"/>
      <c r="E34" s="95"/>
      <c r="F34" s="69"/>
      <c r="G34" s="57"/>
    </row>
    <row r="35" ht="14.4" spans="1:7">
      <c r="A35" s="96" t="s">
        <v>529</v>
      </c>
      <c r="B35" s="64">
        <v>44378</v>
      </c>
      <c r="C35" s="65"/>
      <c r="D35" s="66">
        <f>城研数据!E22</f>
        <v>44.9577232419055</v>
      </c>
      <c r="E35" s="93">
        <f>SUM(C35:C35)</f>
        <v>0</v>
      </c>
      <c r="F35" s="69">
        <f>ROUND(D35,2)</f>
        <v>44.96</v>
      </c>
      <c r="G35" s="57"/>
    </row>
    <row r="36" ht="14.4" spans="1:7">
      <c r="A36" s="74" t="s">
        <v>471</v>
      </c>
      <c r="B36" s="75"/>
      <c r="C36" s="75"/>
      <c r="D36" s="75"/>
      <c r="E36" s="76"/>
      <c r="F36" s="73" t="e">
        <f>ROUND(AVERAGE(F20:F35),2)</f>
        <v>#DIV/0!</v>
      </c>
      <c r="G36" s="57"/>
    </row>
    <row r="37" spans="7:7">
      <c r="G37" s="57"/>
    </row>
    <row r="38" ht="14.4" spans="1:13">
      <c r="A38" s="59" t="s">
        <v>487</v>
      </c>
      <c r="B38" s="59"/>
      <c r="C38" s="59"/>
      <c r="D38" s="59"/>
      <c r="E38" s="59"/>
      <c r="F38" s="59"/>
      <c r="M38" s="58"/>
    </row>
    <row r="39" ht="14.4" spans="1:12">
      <c r="A39" s="63" t="str">
        <f>A2</f>
        <v>时间</v>
      </c>
      <c r="B39" s="63" t="s">
        <v>484</v>
      </c>
      <c r="C39" s="63" t="s">
        <v>485</v>
      </c>
      <c r="D39" s="62" t="s">
        <v>532</v>
      </c>
      <c r="E39" s="63" t="str">
        <f>E2</f>
        <v>样本数量</v>
      </c>
      <c r="F39" s="62" t="s">
        <v>474</v>
      </c>
      <c r="L39" s="58"/>
    </row>
    <row r="40" spans="1:12">
      <c r="A40" s="63" t="s">
        <v>525</v>
      </c>
      <c r="B40" s="64">
        <v>44013</v>
      </c>
      <c r="C40" s="63">
        <v>0</v>
      </c>
      <c r="D40" s="69" t="s">
        <v>470</v>
      </c>
      <c r="E40" s="66">
        <f>SUM(C40:C42)</f>
        <v>7</v>
      </c>
      <c r="F40" s="69">
        <f>ROUND(AVERAGE(D40:D42),2)</f>
        <v>47.89</v>
      </c>
      <c r="G40" s="57"/>
      <c r="L40" s="58"/>
    </row>
    <row r="41" ht="14.4" spans="1:12">
      <c r="A41" s="63"/>
      <c r="B41" s="64">
        <v>44044</v>
      </c>
      <c r="C41" s="63">
        <v>3</v>
      </c>
      <c r="D41" s="69">
        <f>E87-I41-I43</f>
        <v>43.88</v>
      </c>
      <c r="E41" s="66"/>
      <c r="F41" s="69"/>
      <c r="G41" s="57"/>
      <c r="H41" s="85" t="s">
        <v>80</v>
      </c>
      <c r="I41" s="57">
        <v>0.55</v>
      </c>
      <c r="J41" s="57" t="s">
        <v>183</v>
      </c>
      <c r="L41" s="58"/>
    </row>
    <row r="42" ht="14.4" spans="1:12">
      <c r="A42" s="63"/>
      <c r="B42" s="64">
        <v>44075</v>
      </c>
      <c r="C42" s="63">
        <v>4</v>
      </c>
      <c r="D42" s="69">
        <f>E83-I41-I43</f>
        <v>51.9</v>
      </c>
      <c r="E42" s="66"/>
      <c r="F42" s="69"/>
      <c r="G42" s="57"/>
      <c r="H42" s="85" t="s">
        <v>533</v>
      </c>
      <c r="I42" s="57">
        <v>30</v>
      </c>
      <c r="J42" s="57" t="s">
        <v>185</v>
      </c>
      <c r="L42" s="58"/>
    </row>
    <row r="43" spans="1:12">
      <c r="A43" s="63" t="s">
        <v>526</v>
      </c>
      <c r="B43" s="64">
        <v>44105</v>
      </c>
      <c r="C43" s="63">
        <v>1</v>
      </c>
      <c r="D43" s="69">
        <f>E82-I41-I43</f>
        <v>46.95</v>
      </c>
      <c r="E43" s="66">
        <f>SUM(C43:C45)</f>
        <v>6</v>
      </c>
      <c r="F43" s="69">
        <f>ROUND(AVERAGE(D43:D45),2)</f>
        <v>45.3</v>
      </c>
      <c r="G43" s="57"/>
      <c r="I43" s="57">
        <f>I42/12</f>
        <v>2.5</v>
      </c>
      <c r="L43" s="58"/>
    </row>
    <row r="44" ht="14.4" spans="1:12">
      <c r="A44" s="63"/>
      <c r="B44" s="64">
        <v>44136</v>
      </c>
      <c r="C44" s="63">
        <v>4</v>
      </c>
      <c r="D44" s="69">
        <f>E78-I41-I43</f>
        <v>46.03</v>
      </c>
      <c r="E44" s="66"/>
      <c r="F44" s="69"/>
      <c r="G44" s="57"/>
      <c r="H44" s="85"/>
      <c r="L44" s="58"/>
    </row>
    <row r="45" spans="1:12">
      <c r="A45" s="63"/>
      <c r="B45" s="64">
        <v>44166</v>
      </c>
      <c r="C45" s="63">
        <v>1</v>
      </c>
      <c r="D45" s="69">
        <f>E77-I41-I43</f>
        <v>42.93</v>
      </c>
      <c r="E45" s="66"/>
      <c r="F45" s="69"/>
      <c r="G45" s="57"/>
      <c r="L45" s="58"/>
    </row>
    <row r="46" spans="1:12">
      <c r="A46" s="63" t="s">
        <v>527</v>
      </c>
      <c r="B46" s="64">
        <v>44197</v>
      </c>
      <c r="C46" s="63">
        <v>1</v>
      </c>
      <c r="D46" s="69">
        <f>E76-I41-I43</f>
        <v>47.58</v>
      </c>
      <c r="E46" s="66">
        <f>SUM(C46:C48)</f>
        <v>8</v>
      </c>
      <c r="F46" s="69">
        <f>ROUND(AVERAGE(D46:D48),2)</f>
        <v>44.74</v>
      </c>
      <c r="G46" s="57"/>
      <c r="L46" s="58"/>
    </row>
    <row r="47" spans="1:12">
      <c r="A47" s="63"/>
      <c r="B47" s="64">
        <v>44228</v>
      </c>
      <c r="C47" s="63">
        <v>1</v>
      </c>
      <c r="D47" s="69">
        <f>E75-I41-I43</f>
        <v>40.43</v>
      </c>
      <c r="E47" s="66"/>
      <c r="F47" s="69"/>
      <c r="G47" s="57"/>
      <c r="L47" s="58"/>
    </row>
    <row r="48" spans="1:12">
      <c r="A48" s="63"/>
      <c r="B48" s="64">
        <v>44256</v>
      </c>
      <c r="C48" s="63">
        <v>6</v>
      </c>
      <c r="D48" s="69">
        <f>E69-I41-I43</f>
        <v>46.2</v>
      </c>
      <c r="E48" s="66"/>
      <c r="F48" s="69"/>
      <c r="G48" s="57"/>
      <c r="L48" s="58"/>
    </row>
    <row r="49" spans="1:12">
      <c r="A49" s="63" t="s">
        <v>528</v>
      </c>
      <c r="B49" s="64">
        <v>44287</v>
      </c>
      <c r="C49" s="63">
        <v>3</v>
      </c>
      <c r="D49" s="69">
        <f>E66-I41-I43</f>
        <v>41.88</v>
      </c>
      <c r="E49" s="66">
        <f>SUM(C49:C51)</f>
        <v>8</v>
      </c>
      <c r="F49" s="69">
        <f>ROUND(AVERAGE(D49:D51),2)</f>
        <v>51.54</v>
      </c>
      <c r="G49" s="57"/>
      <c r="L49" s="58"/>
    </row>
    <row r="50" spans="1:12">
      <c r="A50" s="63"/>
      <c r="B50" s="64">
        <v>44317</v>
      </c>
      <c r="C50" s="63">
        <v>4</v>
      </c>
      <c r="D50" s="69">
        <f>E62-I41-I43</f>
        <v>54.38</v>
      </c>
      <c r="E50" s="66"/>
      <c r="F50" s="69"/>
      <c r="G50" s="57"/>
      <c r="L50" s="58"/>
    </row>
    <row r="51" spans="1:12">
      <c r="A51" s="63"/>
      <c r="B51" s="64">
        <v>44348</v>
      </c>
      <c r="C51" s="63">
        <v>1</v>
      </c>
      <c r="D51" s="69">
        <f>E61-I41-I43</f>
        <v>58.35</v>
      </c>
      <c r="E51" s="66"/>
      <c r="F51" s="69"/>
      <c r="G51" s="57"/>
      <c r="L51" s="58"/>
    </row>
    <row r="52" ht="14.4" spans="1:12">
      <c r="A52" s="96" t="s">
        <v>529</v>
      </c>
      <c r="B52" s="64">
        <v>44378</v>
      </c>
      <c r="C52" s="63">
        <v>4</v>
      </c>
      <c r="D52" s="69">
        <f>E57-I41-I43</f>
        <v>52.61</v>
      </c>
      <c r="E52" s="66">
        <f>C52</f>
        <v>4</v>
      </c>
      <c r="F52" s="69">
        <f>ROUND(AVERAGE(D52),2)</f>
        <v>52.61</v>
      </c>
      <c r="G52" s="57"/>
      <c r="L52" s="58"/>
    </row>
    <row r="53" ht="14.4" spans="1:12">
      <c r="A53" s="77" t="s">
        <v>471</v>
      </c>
      <c r="B53" s="77"/>
      <c r="C53" s="77"/>
      <c r="D53" s="77"/>
      <c r="E53" s="77"/>
      <c r="F53" s="73">
        <f>ROUND(AVERAGE(F40:F52),2)</f>
        <v>48.42</v>
      </c>
      <c r="G53" s="57"/>
      <c r="L53" s="58"/>
    </row>
    <row r="54" ht="18.75" customHeight="1" spans="7:7">
      <c r="G54" s="57"/>
    </row>
    <row r="55" spans="7:7">
      <c r="G55" s="84"/>
    </row>
    <row r="56" ht="14.4" spans="1:9">
      <c r="A56" s="62" t="s">
        <v>489</v>
      </c>
      <c r="B56" s="62" t="s">
        <v>264</v>
      </c>
      <c r="C56" s="62" t="s">
        <v>490</v>
      </c>
      <c r="D56" s="62" t="s">
        <v>491</v>
      </c>
      <c r="E56" s="62" t="s">
        <v>492</v>
      </c>
      <c r="F56" s="103" t="s">
        <v>52</v>
      </c>
      <c r="G56" s="103" t="s">
        <v>62</v>
      </c>
      <c r="H56" s="62" t="s">
        <v>265</v>
      </c>
      <c r="I56" s="62" t="s">
        <v>266</v>
      </c>
    </row>
    <row r="57" ht="14.4" spans="1:9">
      <c r="A57" s="104">
        <v>44408</v>
      </c>
      <c r="B57" s="62">
        <v>58</v>
      </c>
      <c r="C57" s="62">
        <v>3550</v>
      </c>
      <c r="D57" s="63">
        <f t="shared" ref="D57:D67" si="0">C57/B57</f>
        <v>61.2068965517241</v>
      </c>
      <c r="E57" s="63">
        <f>ROUND(AVERAGE(D57:D60),2)</f>
        <v>55.66</v>
      </c>
      <c r="F57" s="62" t="s">
        <v>524</v>
      </c>
      <c r="G57" s="62" t="s">
        <v>493</v>
      </c>
      <c r="H57" s="62" t="s">
        <v>149</v>
      </c>
      <c r="I57" s="63" t="s">
        <v>534</v>
      </c>
    </row>
    <row r="58" ht="14.4" spans="1:9">
      <c r="A58" s="104">
        <v>44401</v>
      </c>
      <c r="B58" s="62">
        <v>58</v>
      </c>
      <c r="C58" s="62">
        <v>2800</v>
      </c>
      <c r="D58" s="63">
        <f t="shared" si="0"/>
        <v>48.2758620689655</v>
      </c>
      <c r="E58" s="63"/>
      <c r="F58" s="62" t="s">
        <v>524</v>
      </c>
      <c r="G58" s="62" t="s">
        <v>493</v>
      </c>
      <c r="H58" s="62" t="s">
        <v>84</v>
      </c>
      <c r="I58" s="63" t="s">
        <v>535</v>
      </c>
    </row>
    <row r="59" ht="14.4" spans="1:9">
      <c r="A59" s="104">
        <v>44401</v>
      </c>
      <c r="B59" s="62">
        <v>58</v>
      </c>
      <c r="C59" s="62">
        <v>3400</v>
      </c>
      <c r="D59" s="63">
        <f t="shared" si="0"/>
        <v>58.6206896551724</v>
      </c>
      <c r="E59" s="63"/>
      <c r="F59" s="62" t="s">
        <v>524</v>
      </c>
      <c r="G59" s="62" t="s">
        <v>493</v>
      </c>
      <c r="H59" s="62" t="s">
        <v>84</v>
      </c>
      <c r="I59" s="63" t="s">
        <v>534</v>
      </c>
    </row>
    <row r="60" ht="14.4" spans="1:9">
      <c r="A60" s="104">
        <v>44396</v>
      </c>
      <c r="B60" s="62">
        <v>99</v>
      </c>
      <c r="C60" s="62">
        <v>5400</v>
      </c>
      <c r="D60" s="63">
        <f t="shared" si="0"/>
        <v>54.5454545454545</v>
      </c>
      <c r="E60" s="63"/>
      <c r="F60" s="62" t="s">
        <v>499</v>
      </c>
      <c r="G60" s="62" t="s">
        <v>493</v>
      </c>
      <c r="H60" s="62" t="s">
        <v>84</v>
      </c>
      <c r="I60" s="63" t="s">
        <v>536</v>
      </c>
    </row>
    <row r="61" ht="14.4" spans="1:9">
      <c r="A61" s="104">
        <v>44358</v>
      </c>
      <c r="B61" s="62">
        <v>57</v>
      </c>
      <c r="C61" s="62">
        <v>3500</v>
      </c>
      <c r="D61" s="63">
        <f t="shared" si="0"/>
        <v>61.4035087719298</v>
      </c>
      <c r="E61" s="63">
        <f>ROUND(AVERAGE(D61),2)</f>
        <v>61.4</v>
      </c>
      <c r="F61" s="62" t="s">
        <v>524</v>
      </c>
      <c r="G61" s="62" t="s">
        <v>493</v>
      </c>
      <c r="H61" s="62" t="s">
        <v>84</v>
      </c>
      <c r="I61" s="63" t="s">
        <v>535</v>
      </c>
    </row>
    <row r="62" ht="14.4" spans="1:9">
      <c r="A62" s="104">
        <v>44342</v>
      </c>
      <c r="B62" s="62">
        <v>55.77</v>
      </c>
      <c r="C62" s="62">
        <v>3100</v>
      </c>
      <c r="D62" s="63">
        <f t="shared" si="0"/>
        <v>55.5854402008248</v>
      </c>
      <c r="E62" s="62">
        <f>ROUND(AVERAGE(D62:D65),2)</f>
        <v>57.43</v>
      </c>
      <c r="F62" s="62" t="s">
        <v>524</v>
      </c>
      <c r="G62" s="62" t="s">
        <v>493</v>
      </c>
      <c r="H62" s="62" t="s">
        <v>84</v>
      </c>
      <c r="I62" s="63" t="s">
        <v>536</v>
      </c>
    </row>
    <row r="63" ht="14.4" spans="1:9">
      <c r="A63" s="104">
        <v>44340</v>
      </c>
      <c r="B63" s="62">
        <v>58</v>
      </c>
      <c r="C63" s="62">
        <v>3200</v>
      </c>
      <c r="D63" s="63">
        <f t="shared" si="0"/>
        <v>55.1724137931034</v>
      </c>
      <c r="E63" s="62"/>
      <c r="F63" s="62" t="s">
        <v>524</v>
      </c>
      <c r="G63" s="62" t="s">
        <v>493</v>
      </c>
      <c r="H63" s="62" t="s">
        <v>84</v>
      </c>
      <c r="I63" s="63" t="s">
        <v>535</v>
      </c>
    </row>
    <row r="64" ht="14.4" spans="1:9">
      <c r="A64" s="104">
        <v>44339</v>
      </c>
      <c r="B64" s="62">
        <v>58</v>
      </c>
      <c r="C64" s="62">
        <v>3400</v>
      </c>
      <c r="D64" s="63">
        <f t="shared" si="0"/>
        <v>58.6206896551724</v>
      </c>
      <c r="E64" s="62"/>
      <c r="F64" s="62" t="s">
        <v>524</v>
      </c>
      <c r="G64" s="62" t="s">
        <v>493</v>
      </c>
      <c r="H64" s="62" t="s">
        <v>84</v>
      </c>
      <c r="I64" s="63" t="s">
        <v>535</v>
      </c>
    </row>
    <row r="65" ht="14.4" spans="1:9">
      <c r="A65" s="104">
        <v>44320</v>
      </c>
      <c r="B65" s="62">
        <v>58</v>
      </c>
      <c r="C65" s="62">
        <v>3500</v>
      </c>
      <c r="D65" s="63">
        <f t="shared" si="0"/>
        <v>60.3448275862069</v>
      </c>
      <c r="E65" s="62"/>
      <c r="F65" s="62" t="s">
        <v>495</v>
      </c>
      <c r="G65" s="62" t="s">
        <v>493</v>
      </c>
      <c r="H65" s="62" t="s">
        <v>149</v>
      </c>
      <c r="I65" s="62" t="s">
        <v>276</v>
      </c>
    </row>
    <row r="66" ht="14.4" spans="1:9">
      <c r="A66" s="104">
        <v>44306</v>
      </c>
      <c r="B66" s="62">
        <v>78.6</v>
      </c>
      <c r="C66" s="62">
        <v>3500</v>
      </c>
      <c r="D66" s="63">
        <f t="shared" si="0"/>
        <v>44.529262086514</v>
      </c>
      <c r="E66" s="62">
        <f>ROUND(AVERAGE(D66:D68),2)</f>
        <v>44.93</v>
      </c>
      <c r="F66" s="62" t="s">
        <v>495</v>
      </c>
      <c r="G66" s="62" t="s">
        <v>493</v>
      </c>
      <c r="H66" s="62" t="s">
        <v>84</v>
      </c>
      <c r="I66" s="63" t="s">
        <v>536</v>
      </c>
    </row>
    <row r="67" ht="14.4" spans="1:9">
      <c r="A67" s="105">
        <v>44296</v>
      </c>
      <c r="B67" s="63">
        <v>77</v>
      </c>
      <c r="C67" s="63">
        <v>3100</v>
      </c>
      <c r="D67" s="63">
        <f t="shared" si="0"/>
        <v>40.2597402597403</v>
      </c>
      <c r="E67" s="62"/>
      <c r="F67" s="62" t="s">
        <v>524</v>
      </c>
      <c r="G67" s="62" t="s">
        <v>493</v>
      </c>
      <c r="H67" s="62" t="s">
        <v>149</v>
      </c>
      <c r="I67" s="63" t="s">
        <v>536</v>
      </c>
    </row>
    <row r="68" ht="14.4" spans="1:9">
      <c r="A68" s="105">
        <v>44296</v>
      </c>
      <c r="B68" s="63">
        <v>80</v>
      </c>
      <c r="C68" s="63">
        <v>4000</v>
      </c>
      <c r="D68" s="63">
        <f t="shared" ref="D68:D90" si="1">C68/B68</f>
        <v>50</v>
      </c>
      <c r="E68" s="62"/>
      <c r="F68" s="62" t="s">
        <v>495</v>
      </c>
      <c r="G68" s="62" t="s">
        <v>493</v>
      </c>
      <c r="H68" s="62" t="s">
        <v>84</v>
      </c>
      <c r="I68" s="63" t="s">
        <v>536</v>
      </c>
    </row>
    <row r="69" ht="14.4" spans="1:9">
      <c r="A69" s="105">
        <v>44285</v>
      </c>
      <c r="B69" s="63">
        <v>103</v>
      </c>
      <c r="C69" s="63">
        <v>4500</v>
      </c>
      <c r="D69" s="63">
        <f t="shared" si="1"/>
        <v>43.6893203883495</v>
      </c>
      <c r="E69" s="63">
        <f>ROUND(AVERAGE(D69:D74),2)</f>
        <v>49.25</v>
      </c>
      <c r="F69" s="62" t="s">
        <v>499</v>
      </c>
      <c r="G69" s="62" t="s">
        <v>493</v>
      </c>
      <c r="H69" s="62" t="s">
        <v>149</v>
      </c>
      <c r="I69" s="63" t="s">
        <v>534</v>
      </c>
    </row>
    <row r="70" ht="14.4" spans="1:9">
      <c r="A70" s="105">
        <v>44268</v>
      </c>
      <c r="B70" s="63">
        <v>102</v>
      </c>
      <c r="C70" s="63">
        <v>4800</v>
      </c>
      <c r="D70" s="63">
        <f t="shared" si="1"/>
        <v>47.0588235294118</v>
      </c>
      <c r="E70" s="63"/>
      <c r="F70" s="62" t="s">
        <v>499</v>
      </c>
      <c r="G70" s="62" t="s">
        <v>493</v>
      </c>
      <c r="H70" s="62" t="s">
        <v>84</v>
      </c>
      <c r="I70" s="62" t="s">
        <v>297</v>
      </c>
    </row>
    <row r="71" ht="14.4" spans="1:9">
      <c r="A71" s="105">
        <v>44266</v>
      </c>
      <c r="B71" s="63">
        <v>117</v>
      </c>
      <c r="C71" s="63">
        <v>5000</v>
      </c>
      <c r="D71" s="63">
        <f t="shared" si="1"/>
        <v>42.7350427350427</v>
      </c>
      <c r="E71" s="63"/>
      <c r="F71" s="62" t="s">
        <v>499</v>
      </c>
      <c r="G71" s="62" t="s">
        <v>493</v>
      </c>
      <c r="H71" s="62" t="s">
        <v>84</v>
      </c>
      <c r="I71" s="62" t="s">
        <v>288</v>
      </c>
    </row>
    <row r="72" s="56" customFormat="1" ht="14.4" spans="1:11">
      <c r="A72" s="105">
        <v>44259</v>
      </c>
      <c r="B72" s="63">
        <v>117</v>
      </c>
      <c r="C72" s="63">
        <v>4700</v>
      </c>
      <c r="D72" s="63">
        <f t="shared" si="1"/>
        <v>40.1709401709402</v>
      </c>
      <c r="E72" s="63"/>
      <c r="F72" s="62" t="s">
        <v>499</v>
      </c>
      <c r="G72" s="62" t="s">
        <v>493</v>
      </c>
      <c r="H72" s="62" t="s">
        <v>84</v>
      </c>
      <c r="I72" s="62" t="s">
        <v>276</v>
      </c>
      <c r="J72" s="57"/>
      <c r="K72" s="57"/>
    </row>
    <row r="73" s="56" customFormat="1" ht="14.4" spans="1:11">
      <c r="A73" s="105">
        <v>44258</v>
      </c>
      <c r="B73" s="63">
        <v>56</v>
      </c>
      <c r="C73" s="63">
        <v>3600</v>
      </c>
      <c r="D73" s="63">
        <f t="shared" si="1"/>
        <v>64.2857142857143</v>
      </c>
      <c r="E73" s="63"/>
      <c r="F73" s="62" t="s">
        <v>524</v>
      </c>
      <c r="G73" s="62" t="s">
        <v>493</v>
      </c>
      <c r="H73" s="62" t="s">
        <v>149</v>
      </c>
      <c r="I73" s="63" t="s">
        <v>534</v>
      </c>
      <c r="J73" s="57"/>
      <c r="K73" s="57"/>
    </row>
    <row r="74" s="56" customFormat="1" ht="14.4" spans="1:11">
      <c r="A74" s="105">
        <v>44257</v>
      </c>
      <c r="B74" s="63">
        <v>55.62</v>
      </c>
      <c r="C74" s="63">
        <v>3200</v>
      </c>
      <c r="D74" s="63">
        <f t="shared" si="1"/>
        <v>57.5332614167566</v>
      </c>
      <c r="E74" s="63"/>
      <c r="F74" s="62" t="s">
        <v>524</v>
      </c>
      <c r="G74" s="62" t="s">
        <v>493</v>
      </c>
      <c r="H74" s="62" t="s">
        <v>84</v>
      </c>
      <c r="I74" s="62" t="s">
        <v>288</v>
      </c>
      <c r="J74" s="57"/>
      <c r="K74" s="57"/>
    </row>
    <row r="75" s="56" customFormat="1" ht="14.4" spans="1:11">
      <c r="A75" s="105">
        <v>44247</v>
      </c>
      <c r="B75" s="63">
        <v>92</v>
      </c>
      <c r="C75" s="63">
        <v>4000</v>
      </c>
      <c r="D75" s="63">
        <f t="shared" si="1"/>
        <v>43.4782608695652</v>
      </c>
      <c r="E75" s="63">
        <f>ROUND(AVERAGE(D75),2)</f>
        <v>43.48</v>
      </c>
      <c r="F75" s="62" t="s">
        <v>495</v>
      </c>
      <c r="G75" s="62" t="s">
        <v>493</v>
      </c>
      <c r="H75" s="62" t="s">
        <v>84</v>
      </c>
      <c r="I75" s="63" t="s">
        <v>537</v>
      </c>
      <c r="J75" s="57"/>
      <c r="K75" s="57"/>
    </row>
    <row r="76" s="56" customFormat="1" ht="14.4" spans="1:11">
      <c r="A76" s="105">
        <v>44207</v>
      </c>
      <c r="B76" s="63">
        <v>79</v>
      </c>
      <c r="C76" s="63">
        <v>4000</v>
      </c>
      <c r="D76" s="63">
        <f t="shared" si="1"/>
        <v>50.6329113924051</v>
      </c>
      <c r="E76" s="63">
        <f>ROUND(AVERAGE(D76),2)</f>
        <v>50.63</v>
      </c>
      <c r="F76" s="62" t="s">
        <v>495</v>
      </c>
      <c r="G76" s="62" t="s">
        <v>493</v>
      </c>
      <c r="H76" s="62" t="s">
        <v>84</v>
      </c>
      <c r="I76" s="63" t="s">
        <v>536</v>
      </c>
      <c r="J76" s="57"/>
      <c r="K76" s="57"/>
    </row>
    <row r="77" ht="14.4" spans="1:9">
      <c r="A77" s="105">
        <v>44185</v>
      </c>
      <c r="B77" s="63">
        <v>87</v>
      </c>
      <c r="C77" s="63">
        <v>4000</v>
      </c>
      <c r="D77" s="63">
        <f t="shared" si="1"/>
        <v>45.9770114942529</v>
      </c>
      <c r="E77" s="63">
        <f>ROUND(AVERAGE(D77),2)</f>
        <v>45.98</v>
      </c>
      <c r="F77" s="62" t="s">
        <v>495</v>
      </c>
      <c r="G77" s="62" t="s">
        <v>493</v>
      </c>
      <c r="H77" s="62" t="s">
        <v>84</v>
      </c>
      <c r="I77" s="63" t="s">
        <v>536</v>
      </c>
    </row>
    <row r="78" ht="14.4" spans="1:9">
      <c r="A78" s="105">
        <v>44159</v>
      </c>
      <c r="B78" s="63">
        <v>100</v>
      </c>
      <c r="C78" s="63">
        <v>4800</v>
      </c>
      <c r="D78" s="63">
        <f t="shared" si="1"/>
        <v>48</v>
      </c>
      <c r="E78" s="63">
        <f>ROUND(AVERAGE(D78:D81),2)</f>
        <v>49.08</v>
      </c>
      <c r="F78" s="62" t="s">
        <v>499</v>
      </c>
      <c r="G78" s="62" t="s">
        <v>493</v>
      </c>
      <c r="H78" s="62" t="s">
        <v>84</v>
      </c>
      <c r="I78" s="63" t="s">
        <v>535</v>
      </c>
    </row>
    <row r="79" ht="14.4" spans="1:9">
      <c r="A79" s="105">
        <v>44158</v>
      </c>
      <c r="B79" s="63">
        <v>89</v>
      </c>
      <c r="C79" s="63">
        <v>3400</v>
      </c>
      <c r="D79" s="63">
        <f t="shared" si="1"/>
        <v>38.2022471910112</v>
      </c>
      <c r="E79" s="63"/>
      <c r="F79" s="62" t="s">
        <v>495</v>
      </c>
      <c r="G79" s="62" t="s">
        <v>493</v>
      </c>
      <c r="H79" s="62" t="s">
        <v>149</v>
      </c>
      <c r="I79" s="63" t="s">
        <v>536</v>
      </c>
    </row>
    <row r="80" ht="14.4" spans="1:9">
      <c r="A80" s="105">
        <v>44152</v>
      </c>
      <c r="B80" s="63">
        <v>58</v>
      </c>
      <c r="C80" s="63">
        <v>3100</v>
      </c>
      <c r="D80" s="63">
        <f t="shared" si="1"/>
        <v>53.448275862069</v>
      </c>
      <c r="E80" s="63"/>
      <c r="F80" s="62" t="s">
        <v>524</v>
      </c>
      <c r="G80" s="62" t="s">
        <v>493</v>
      </c>
      <c r="H80" s="62" t="s">
        <v>149</v>
      </c>
      <c r="I80" s="63" t="s">
        <v>535</v>
      </c>
    </row>
    <row r="81" ht="14.4" spans="1:9">
      <c r="A81" s="105">
        <v>44142</v>
      </c>
      <c r="B81" s="63">
        <v>60</v>
      </c>
      <c r="C81" s="63">
        <v>3400</v>
      </c>
      <c r="D81" s="63">
        <f t="shared" si="1"/>
        <v>56.6666666666667</v>
      </c>
      <c r="E81" s="63"/>
      <c r="F81" s="62" t="s">
        <v>524</v>
      </c>
      <c r="G81" s="62" t="s">
        <v>493</v>
      </c>
      <c r="H81" s="62" t="s">
        <v>149</v>
      </c>
      <c r="I81" s="62" t="s">
        <v>285</v>
      </c>
    </row>
    <row r="82" ht="14.4" spans="1:9">
      <c r="A82" s="105">
        <v>44117</v>
      </c>
      <c r="B82" s="63">
        <v>60</v>
      </c>
      <c r="C82" s="63">
        <v>3000</v>
      </c>
      <c r="D82" s="63">
        <f t="shared" si="1"/>
        <v>50</v>
      </c>
      <c r="E82" s="63">
        <f>ROUND(AVERAGE(D82),2)</f>
        <v>50</v>
      </c>
      <c r="F82" s="62" t="s">
        <v>524</v>
      </c>
      <c r="G82" s="62" t="s">
        <v>493</v>
      </c>
      <c r="H82" s="62" t="s">
        <v>84</v>
      </c>
      <c r="I82" s="62" t="s">
        <v>285</v>
      </c>
    </row>
    <row r="83" ht="14.4" spans="1:9">
      <c r="A83" s="105">
        <v>44103</v>
      </c>
      <c r="B83" s="63">
        <v>59.16</v>
      </c>
      <c r="C83" s="63">
        <v>2800</v>
      </c>
      <c r="D83" s="63">
        <f t="shared" si="1"/>
        <v>47.3292765382015</v>
      </c>
      <c r="E83" s="63">
        <f>ROUND(AVERAGE(D83:D86),2)</f>
        <v>54.95</v>
      </c>
      <c r="F83" s="62" t="s">
        <v>524</v>
      </c>
      <c r="G83" s="62" t="s">
        <v>493</v>
      </c>
      <c r="H83" s="62" t="s">
        <v>149</v>
      </c>
      <c r="I83" s="62" t="s">
        <v>285</v>
      </c>
    </row>
    <row r="84" ht="14.4" spans="1:9">
      <c r="A84" s="105">
        <v>44094</v>
      </c>
      <c r="B84" s="63">
        <v>59</v>
      </c>
      <c r="C84" s="63">
        <v>3200</v>
      </c>
      <c r="D84" s="63">
        <f t="shared" si="1"/>
        <v>54.2372881355932</v>
      </c>
      <c r="E84" s="63"/>
      <c r="F84" s="62" t="s">
        <v>524</v>
      </c>
      <c r="G84" s="62" t="s">
        <v>493</v>
      </c>
      <c r="H84" s="62" t="s">
        <v>84</v>
      </c>
      <c r="I84" s="63" t="s">
        <v>536</v>
      </c>
    </row>
    <row r="85" ht="14.4" spans="1:9">
      <c r="A85" s="105">
        <v>44091</v>
      </c>
      <c r="B85" s="63">
        <v>56</v>
      </c>
      <c r="C85" s="63">
        <v>3400</v>
      </c>
      <c r="D85" s="63">
        <f t="shared" si="1"/>
        <v>60.7142857142857</v>
      </c>
      <c r="E85" s="63"/>
      <c r="F85" s="62" t="s">
        <v>524</v>
      </c>
      <c r="G85" s="62" t="s">
        <v>493</v>
      </c>
      <c r="H85" s="62" t="s">
        <v>84</v>
      </c>
      <c r="I85" s="63" t="s">
        <v>536</v>
      </c>
    </row>
    <row r="86" ht="14.4" spans="1:9">
      <c r="A86" s="105">
        <v>44075</v>
      </c>
      <c r="B86" s="63">
        <v>55.62</v>
      </c>
      <c r="C86" s="63">
        <v>3200</v>
      </c>
      <c r="D86" s="63">
        <f t="shared" si="1"/>
        <v>57.5332614167566</v>
      </c>
      <c r="E86" s="63"/>
      <c r="F86" s="62" t="s">
        <v>524</v>
      </c>
      <c r="G86" s="62" t="s">
        <v>493</v>
      </c>
      <c r="H86" s="62" t="s">
        <v>84</v>
      </c>
      <c r="I86" s="62" t="s">
        <v>288</v>
      </c>
    </row>
    <row r="87" ht="14.4" spans="1:9">
      <c r="A87" s="105">
        <v>44073</v>
      </c>
      <c r="B87" s="63">
        <v>103</v>
      </c>
      <c r="C87" s="63">
        <v>4700</v>
      </c>
      <c r="D87" s="63">
        <f t="shared" si="1"/>
        <v>45.6310679611651</v>
      </c>
      <c r="E87" s="63">
        <f>ROUND(AVERAGE(D87:D90),2)</f>
        <v>46.93</v>
      </c>
      <c r="F87" s="62" t="s">
        <v>499</v>
      </c>
      <c r="G87" s="62" t="s">
        <v>493</v>
      </c>
      <c r="H87" s="62" t="s">
        <v>84</v>
      </c>
      <c r="I87" s="63" t="s">
        <v>537</v>
      </c>
    </row>
    <row r="88" ht="14.4" spans="1:9">
      <c r="A88" s="105">
        <v>44073</v>
      </c>
      <c r="B88" s="63">
        <v>78.06</v>
      </c>
      <c r="C88" s="63">
        <v>3600</v>
      </c>
      <c r="D88" s="63">
        <f t="shared" si="1"/>
        <v>46.1183704842429</v>
      </c>
      <c r="E88" s="63"/>
      <c r="F88" s="62" t="s">
        <v>495</v>
      </c>
      <c r="G88" s="62" t="s">
        <v>493</v>
      </c>
      <c r="H88" s="62" t="s">
        <v>84</v>
      </c>
      <c r="I88" s="63" t="s">
        <v>534</v>
      </c>
    </row>
    <row r="89" ht="14.4" spans="1:9">
      <c r="A89" s="105">
        <v>44063</v>
      </c>
      <c r="B89" s="63">
        <v>87</v>
      </c>
      <c r="C89" s="63">
        <v>4000</v>
      </c>
      <c r="D89" s="63">
        <f t="shared" si="1"/>
        <v>45.9770114942529</v>
      </c>
      <c r="E89" s="63"/>
      <c r="F89" s="62" t="s">
        <v>495</v>
      </c>
      <c r="G89" s="62" t="s">
        <v>493</v>
      </c>
      <c r="H89" s="62" t="s">
        <v>84</v>
      </c>
      <c r="I89" s="63" t="s">
        <v>536</v>
      </c>
    </row>
    <row r="90" ht="14.4" spans="1:9">
      <c r="A90" s="105">
        <v>44051</v>
      </c>
      <c r="B90" s="63">
        <v>60</v>
      </c>
      <c r="C90" s="63">
        <v>3000</v>
      </c>
      <c r="D90" s="63">
        <f t="shared" si="1"/>
        <v>50</v>
      </c>
      <c r="E90" s="63"/>
      <c r="F90" s="62" t="s">
        <v>524</v>
      </c>
      <c r="G90" s="62" t="s">
        <v>493</v>
      </c>
      <c r="H90" s="62" t="s">
        <v>84</v>
      </c>
      <c r="I90" s="63" t="s">
        <v>534</v>
      </c>
    </row>
  </sheetData>
  <mergeCells count="53">
    <mergeCell ref="A1:F1"/>
    <mergeCell ref="A16:E16"/>
    <mergeCell ref="A18:F18"/>
    <mergeCell ref="A36:E36"/>
    <mergeCell ref="A38:F38"/>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E9:E11"/>
    <mergeCell ref="E12:E14"/>
    <mergeCell ref="E20:E22"/>
    <mergeCell ref="E23:E25"/>
    <mergeCell ref="E26:E28"/>
    <mergeCell ref="E29:E31"/>
    <mergeCell ref="E32:E34"/>
    <mergeCell ref="E40:E42"/>
    <mergeCell ref="E43:E45"/>
    <mergeCell ref="E46:E48"/>
    <mergeCell ref="E49:E51"/>
    <mergeCell ref="E57:E60"/>
    <mergeCell ref="E62:E65"/>
    <mergeCell ref="E66:E68"/>
    <mergeCell ref="E69:E74"/>
    <mergeCell ref="E78:E81"/>
    <mergeCell ref="E83:E8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J4:J6"/>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227"/>
  <sheetViews>
    <sheetView zoomScale="90" zoomScaleNormal="90" topLeftCell="A28" workbookViewId="0">
      <selection activeCell="I44" sqref="I44:K46"/>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3.8796296296296" style="56" customWidth="1"/>
    <col min="8" max="8" width="21.75" style="56" hidden="1" customWidth="1"/>
    <col min="9" max="9" width="12.25" style="56" customWidth="1"/>
    <col min="10" max="10" width="11.3796296296296" style="57" customWidth="1"/>
    <col min="11" max="11" width="9.75" style="57" customWidth="1"/>
    <col min="12" max="12" width="8.25" style="57" customWidth="1"/>
    <col min="13" max="13" width="13.8796296296296" style="57" customWidth="1"/>
    <col min="14" max="14" width="9" style="57"/>
    <col min="15" max="15" width="9" style="58"/>
    <col min="16" max="16384" width="9" style="57"/>
  </cols>
  <sheetData>
    <row r="1" ht="14.4" spans="1:9">
      <c r="A1" s="59" t="s">
        <v>462</v>
      </c>
      <c r="B1" s="59"/>
      <c r="C1" s="59"/>
      <c r="D1" s="59"/>
      <c r="E1" s="59"/>
      <c r="F1" s="59"/>
      <c r="G1" s="59"/>
      <c r="H1" s="59"/>
      <c r="I1" s="82"/>
    </row>
    <row r="2" ht="14.4" spans="1:15">
      <c r="A2" s="60" t="s">
        <v>463</v>
      </c>
      <c r="B2" s="61" t="s">
        <v>464</v>
      </c>
      <c r="C2" s="61" t="s">
        <v>465</v>
      </c>
      <c r="D2" s="60" t="s">
        <v>466</v>
      </c>
      <c r="E2" s="60" t="s">
        <v>467</v>
      </c>
      <c r="F2" s="61" t="str">
        <f>[6]富润家园数据!E4</f>
        <v>样本数量</v>
      </c>
      <c r="G2" s="61" t="str">
        <f>D2</f>
        <v>含物业费、含供暖费平均租金单价</v>
      </c>
      <c r="H2" s="62" t="str">
        <f>E2</f>
        <v>含物业费、不含供暖费平均租金单价</v>
      </c>
      <c r="I2" s="57"/>
      <c r="N2" s="58"/>
      <c r="O2" s="57"/>
    </row>
    <row r="3" ht="14.4" spans="1:15">
      <c r="A3" s="63" t="s">
        <v>469</v>
      </c>
      <c r="B3" s="64"/>
      <c r="C3" s="65"/>
      <c r="D3" s="66" t="s">
        <v>470</v>
      </c>
      <c r="E3" s="66"/>
      <c r="F3" s="66">
        <v>2</v>
      </c>
      <c r="G3" s="67">
        <f>ROUND(AVERAGE(D3:D5),2)</f>
        <v>53.07</v>
      </c>
      <c r="H3" s="63">
        <f>ROUND(AVERAGE(E3:E5),2)</f>
        <v>54.57</v>
      </c>
      <c r="I3" s="77"/>
      <c r="J3" s="77" t="s">
        <v>471</v>
      </c>
      <c r="K3" s="77" t="s">
        <v>472</v>
      </c>
      <c r="L3" s="77" t="s">
        <v>473</v>
      </c>
      <c r="M3" s="77" t="str">
        <f>鹿海园五里!M3</f>
        <v>不含物业费和取暖费</v>
      </c>
      <c r="N3" s="58"/>
      <c r="O3" s="57"/>
    </row>
    <row r="4" ht="14.4" spans="1:15">
      <c r="A4" s="63"/>
      <c r="B4" s="64">
        <v>44409</v>
      </c>
      <c r="C4" s="65">
        <v>1</v>
      </c>
      <c r="D4" s="66">
        <f>中指成交数据!L39</f>
        <v>52.66</v>
      </c>
      <c r="E4" s="66">
        <f>D4+$J$44</f>
        <v>54.16</v>
      </c>
      <c r="F4" s="66"/>
      <c r="G4" s="66">
        <f>ROUND(AVERAGE(D4:D6),2)</f>
        <v>52.36</v>
      </c>
      <c r="H4" s="63"/>
      <c r="I4" s="77" t="s">
        <v>475</v>
      </c>
      <c r="J4" s="73">
        <f>G16</f>
        <v>52.31</v>
      </c>
      <c r="K4" s="77"/>
      <c r="L4" s="73">
        <f>SUM(J4:J6)/3</f>
        <v>53.4533333333333</v>
      </c>
      <c r="M4" s="73">
        <f>L4-J44-J46</f>
        <v>49.4533333333333</v>
      </c>
      <c r="N4" s="58"/>
      <c r="O4" s="57"/>
    </row>
    <row r="5" ht="14.4" spans="1:15">
      <c r="A5" s="63"/>
      <c r="B5" s="64">
        <v>44440</v>
      </c>
      <c r="C5" s="65">
        <v>1</v>
      </c>
      <c r="D5" s="66">
        <f>中指成交数据!K39</f>
        <v>53.47</v>
      </c>
      <c r="E5" s="66">
        <f t="shared" ref="E5:E15" si="0">D5+$J$44</f>
        <v>54.97</v>
      </c>
      <c r="F5" s="66"/>
      <c r="G5" s="66"/>
      <c r="H5" s="63"/>
      <c r="I5" s="77" t="s">
        <v>476</v>
      </c>
      <c r="J5" s="73">
        <f>G33</f>
        <v>52.99</v>
      </c>
      <c r="K5" s="77"/>
      <c r="L5" s="73"/>
      <c r="M5" s="73"/>
      <c r="N5" s="58"/>
      <c r="O5" s="57"/>
    </row>
    <row r="6" ht="14.4" spans="1:15">
      <c r="A6" s="63" t="s">
        <v>477</v>
      </c>
      <c r="B6" s="64">
        <v>44470</v>
      </c>
      <c r="C6" s="65">
        <v>1</v>
      </c>
      <c r="D6" s="66">
        <f>中指成交数据!J39</f>
        <v>50.94</v>
      </c>
      <c r="E6" s="66">
        <f t="shared" si="0"/>
        <v>52.44</v>
      </c>
      <c r="F6" s="66">
        <v>3</v>
      </c>
      <c r="G6" s="67">
        <f>ROUND(AVERAGE(D6:D8),2)</f>
        <v>51.13</v>
      </c>
      <c r="H6" s="63">
        <f>ROUND(AVERAGE(E6:E8),2)</f>
        <v>52.63</v>
      </c>
      <c r="I6" s="77" t="s">
        <v>478</v>
      </c>
      <c r="J6" s="73">
        <f>G50</f>
        <v>55.06</v>
      </c>
      <c r="K6" s="77"/>
      <c r="L6" s="73"/>
      <c r="M6" s="73"/>
      <c r="N6" s="58"/>
      <c r="O6" s="57"/>
    </row>
    <row r="7" spans="1:15">
      <c r="A7" s="63"/>
      <c r="B7" s="64">
        <v>44501</v>
      </c>
      <c r="C7" s="65">
        <v>1</v>
      </c>
      <c r="D7" s="66">
        <f>中指成交数据!I39</f>
        <v>51.36</v>
      </c>
      <c r="E7" s="66">
        <f t="shared" si="0"/>
        <v>52.86</v>
      </c>
      <c r="F7" s="66"/>
      <c r="G7" s="66">
        <f>ROUND(AVERAGE(D7:D9),2)</f>
        <v>51.1</v>
      </c>
      <c r="H7" s="63"/>
      <c r="I7" s="57"/>
      <c r="N7" s="58"/>
      <c r="O7" s="57"/>
    </row>
    <row r="8" spans="1:15">
      <c r="A8" s="63"/>
      <c r="B8" s="64">
        <v>44531</v>
      </c>
      <c r="C8" s="65">
        <v>1</v>
      </c>
      <c r="D8" s="66">
        <f>中指成交数据!H39</f>
        <v>51.1</v>
      </c>
      <c r="E8" s="66">
        <f t="shared" si="0"/>
        <v>52.6</v>
      </c>
      <c r="F8" s="66"/>
      <c r="G8" s="66"/>
      <c r="H8" s="63"/>
      <c r="I8" s="57"/>
      <c r="N8" s="58"/>
      <c r="O8" s="57"/>
    </row>
    <row r="9" spans="1:15">
      <c r="A9" s="63" t="s">
        <v>479</v>
      </c>
      <c r="B9" s="64">
        <v>44562</v>
      </c>
      <c r="C9" s="65">
        <v>1</v>
      </c>
      <c r="D9" s="66">
        <f>中指成交数据!G39</f>
        <v>50.83</v>
      </c>
      <c r="E9" s="66">
        <f t="shared" si="0"/>
        <v>52.33</v>
      </c>
      <c r="F9" s="66">
        <v>3</v>
      </c>
      <c r="G9" s="67">
        <f>ROUND(AVERAGE(D9:D11),2)</f>
        <v>52</v>
      </c>
      <c r="H9" s="63">
        <f>ROUND(AVERAGE(E9:E11),2)</f>
        <v>53.5</v>
      </c>
      <c r="I9" s="57"/>
      <c r="N9" s="58"/>
      <c r="O9" s="57"/>
    </row>
    <row r="10" spans="1:15">
      <c r="A10" s="63"/>
      <c r="B10" s="64">
        <v>44593</v>
      </c>
      <c r="C10" s="65">
        <v>1</v>
      </c>
      <c r="D10" s="66">
        <f>中指成交数据!F39</f>
        <v>51.49</v>
      </c>
      <c r="E10" s="66">
        <f t="shared" si="0"/>
        <v>52.99</v>
      </c>
      <c r="F10" s="66"/>
      <c r="G10" s="66">
        <f t="shared" ref="G10" si="1">ROUND(AVERAGE(D10:D12),2)</f>
        <v>52.7</v>
      </c>
      <c r="H10" s="63"/>
      <c r="I10" s="57"/>
      <c r="N10" s="58"/>
      <c r="O10" s="57"/>
    </row>
    <row r="11" spans="1:15">
      <c r="A11" s="63"/>
      <c r="B11" s="64">
        <v>44621</v>
      </c>
      <c r="C11" s="65">
        <v>1</v>
      </c>
      <c r="D11" s="66">
        <f>中指成交数据!E39</f>
        <v>53.69</v>
      </c>
      <c r="E11" s="66">
        <f t="shared" si="0"/>
        <v>55.19</v>
      </c>
      <c r="F11" s="66"/>
      <c r="G11" s="66"/>
      <c r="H11" s="63"/>
      <c r="I11" s="57"/>
      <c r="N11" s="58"/>
      <c r="O11" s="57"/>
    </row>
    <row r="12" spans="1:15">
      <c r="A12" s="63" t="s">
        <v>480</v>
      </c>
      <c r="B12" s="64">
        <v>44652</v>
      </c>
      <c r="C12" s="65">
        <v>1</v>
      </c>
      <c r="D12" s="63">
        <f>中指成交数据!D39</f>
        <v>52.92</v>
      </c>
      <c r="E12" s="66">
        <f t="shared" si="0"/>
        <v>54.42</v>
      </c>
      <c r="F12" s="66">
        <v>3</v>
      </c>
      <c r="G12" s="67">
        <f>ROUND(AVERAGE(D12:D14),2)</f>
        <v>53.05</v>
      </c>
      <c r="H12" s="63">
        <f>ROUND(AVERAGE(E12:E14),2)</f>
        <v>54.55</v>
      </c>
      <c r="I12" s="57"/>
      <c r="N12" s="58"/>
      <c r="O12" s="57"/>
    </row>
    <row r="13" spans="1:15">
      <c r="A13" s="63"/>
      <c r="B13" s="64">
        <v>44682</v>
      </c>
      <c r="C13" s="65">
        <v>1</v>
      </c>
      <c r="D13" s="63">
        <f>中指成交数据!C39</f>
        <v>52.32</v>
      </c>
      <c r="E13" s="66">
        <f t="shared" si="0"/>
        <v>53.82</v>
      </c>
      <c r="F13" s="66"/>
      <c r="G13" s="66">
        <f t="shared" ref="G13" si="2">ROUND(AVERAGE(D13:D15),2)</f>
        <v>53.11</v>
      </c>
      <c r="H13" s="63"/>
      <c r="I13" s="57"/>
      <c r="N13" s="58"/>
      <c r="O13" s="57"/>
    </row>
    <row r="14" spans="1:15">
      <c r="A14" s="63"/>
      <c r="B14" s="64">
        <v>44742</v>
      </c>
      <c r="C14" s="65">
        <v>1</v>
      </c>
      <c r="D14" s="63">
        <f>中指成交数据!B39</f>
        <v>53.9</v>
      </c>
      <c r="E14" s="66">
        <f t="shared" si="0"/>
        <v>55.4</v>
      </c>
      <c r="F14" s="66"/>
      <c r="G14" s="66"/>
      <c r="H14" s="63"/>
      <c r="I14" s="57"/>
      <c r="N14" s="58"/>
      <c r="O14" s="57"/>
    </row>
    <row r="15" ht="14.4" spans="1:15">
      <c r="A15" s="63" t="s">
        <v>481</v>
      </c>
      <c r="B15" s="64">
        <v>44743</v>
      </c>
      <c r="C15" s="65">
        <v>0</v>
      </c>
      <c r="D15" s="63" t="s">
        <v>470</v>
      </c>
      <c r="E15" s="66" t="e">
        <f t="shared" si="0"/>
        <v>#VALUE!</v>
      </c>
      <c r="F15" s="68">
        <v>0</v>
      </c>
      <c r="G15" s="68" t="s">
        <v>470</v>
      </c>
      <c r="H15" s="69" t="e">
        <f>ROUND(AVERAGE(E15),2)</f>
        <v>#VALUE!</v>
      </c>
      <c r="I15" s="57"/>
      <c r="N15" s="58"/>
      <c r="O15" s="57"/>
    </row>
    <row r="16" ht="14.4" spans="1:15">
      <c r="A16" s="70" t="s">
        <v>482</v>
      </c>
      <c r="B16" s="71"/>
      <c r="C16" s="71"/>
      <c r="D16" s="71"/>
      <c r="E16" s="71"/>
      <c r="F16" s="72"/>
      <c r="G16" s="73">
        <f>ROUND((G3+G6+G9+G12)/4,2)</f>
        <v>52.31</v>
      </c>
      <c r="H16" s="73" t="e">
        <f>ROUND(AVERAGE(H3:H15),2)</f>
        <v>#VALUE!</v>
      </c>
      <c r="I16" s="57"/>
      <c r="N16" s="58"/>
      <c r="O16" s="57"/>
    </row>
    <row r="17" spans="9:9">
      <c r="I17" s="57"/>
    </row>
    <row r="18" ht="14.4" spans="1:8">
      <c r="A18" s="59" t="s">
        <v>483</v>
      </c>
      <c r="B18" s="59"/>
      <c r="C18" s="59"/>
      <c r="D18" s="59"/>
      <c r="E18" s="59"/>
      <c r="F18" s="59"/>
      <c r="G18" s="59"/>
      <c r="H18" s="59"/>
    </row>
    <row r="19" ht="14.4" spans="1:15">
      <c r="A19" s="63" t="str">
        <f>A2</f>
        <v>时间</v>
      </c>
      <c r="B19" s="63" t="s">
        <v>484</v>
      </c>
      <c r="C19" s="63" t="s">
        <v>485</v>
      </c>
      <c r="D19" s="62" t="str">
        <f>D2</f>
        <v>含物业费、含供暖费平均租金单价</v>
      </c>
      <c r="E19" s="60" t="s">
        <v>467</v>
      </c>
      <c r="F19" s="63" t="str">
        <f>F2</f>
        <v>样本数量</v>
      </c>
      <c r="G19" s="63" t="str">
        <f>G2</f>
        <v>含物业费、含供暖费平均租金单价</v>
      </c>
      <c r="H19" s="62" t="str">
        <f>E19</f>
        <v>含物业费、不含供暖费平均租金单价</v>
      </c>
      <c r="I19" s="83"/>
      <c r="N19" s="58"/>
      <c r="O19" s="57"/>
    </row>
    <row r="20" spans="1:15">
      <c r="A20" s="63" t="s">
        <v>469</v>
      </c>
      <c r="B20" s="64"/>
      <c r="C20" s="63"/>
      <c r="D20" s="66" t="s">
        <v>470</v>
      </c>
      <c r="E20" s="66" t="s">
        <v>470</v>
      </c>
      <c r="F20" s="66">
        <f>SUM(C20:C22)</f>
        <v>1</v>
      </c>
      <c r="G20" s="67">
        <f>ROUND(AVERAGE(D20:D22),2)</f>
        <v>54.29</v>
      </c>
      <c r="H20" s="63" t="e">
        <f>ROUND(AVERAGE(E20:E22),2)</f>
        <v>#VALUE!</v>
      </c>
      <c r="I20" s="57"/>
      <c r="N20" s="58"/>
      <c r="O20" s="57"/>
    </row>
    <row r="21" spans="1:15">
      <c r="A21" s="63"/>
      <c r="B21" s="64">
        <v>44409</v>
      </c>
      <c r="C21" s="63">
        <v>1</v>
      </c>
      <c r="D21" s="66">
        <f>ROUND(城研租金数据!K73,2)</f>
        <v>54.29</v>
      </c>
      <c r="E21" s="66">
        <f t="shared" ref="E21:E32" si="3">D21+$J$44</f>
        <v>55.79</v>
      </c>
      <c r="F21" s="66"/>
      <c r="G21" s="66">
        <f>ROUND(AVERAGE(D21:D23),2)</f>
        <v>60.87</v>
      </c>
      <c r="H21" s="63"/>
      <c r="I21" s="57"/>
      <c r="N21" s="58"/>
      <c r="O21" s="57"/>
    </row>
    <row r="22" spans="1:15">
      <c r="A22" s="63"/>
      <c r="B22" s="64">
        <v>44440</v>
      </c>
      <c r="C22" s="63">
        <v>0</v>
      </c>
      <c r="D22" s="66" t="s">
        <v>470</v>
      </c>
      <c r="E22" s="66" t="e">
        <f t="shared" si="3"/>
        <v>#VALUE!</v>
      </c>
      <c r="F22" s="66"/>
      <c r="G22" s="66"/>
      <c r="H22" s="63"/>
      <c r="I22" s="57"/>
      <c r="N22" s="58"/>
      <c r="O22" s="57"/>
    </row>
    <row r="23" spans="1:15">
      <c r="A23" s="63" t="s">
        <v>477</v>
      </c>
      <c r="B23" s="64">
        <v>44470</v>
      </c>
      <c r="C23" s="63">
        <v>1</v>
      </c>
      <c r="D23" s="66">
        <f>ROUND(城研租金数据!K74,2)</f>
        <v>67.45</v>
      </c>
      <c r="E23" s="66">
        <f t="shared" si="3"/>
        <v>68.95</v>
      </c>
      <c r="F23" s="66">
        <f>SUM(C23:C25)</f>
        <v>2</v>
      </c>
      <c r="G23" s="67">
        <f>ROUND(AVERAGE(D23:D25),2)</f>
        <v>61.99</v>
      </c>
      <c r="H23" s="63" t="e">
        <f>ROUND(AVERAGE(E23:E25),2)</f>
        <v>#VALUE!</v>
      </c>
      <c r="I23" s="57"/>
      <c r="N23" s="58"/>
      <c r="O23" s="57"/>
    </row>
    <row r="24" spans="1:15">
      <c r="A24" s="63"/>
      <c r="B24" s="64">
        <v>44501</v>
      </c>
      <c r="C24" s="63">
        <v>1</v>
      </c>
      <c r="D24" s="66">
        <f>ROUND(城研租金数据!K75,2)</f>
        <v>56.53</v>
      </c>
      <c r="E24" s="66">
        <f t="shared" si="3"/>
        <v>58.03</v>
      </c>
      <c r="F24" s="66"/>
      <c r="G24" s="66">
        <f>ROUND(AVERAGE(D24:D26),2)</f>
        <v>52.51</v>
      </c>
      <c r="H24" s="63"/>
      <c r="I24" s="57"/>
      <c r="N24" s="58"/>
      <c r="O24" s="57"/>
    </row>
    <row r="25" spans="1:15">
      <c r="A25" s="63"/>
      <c r="B25" s="64">
        <v>44531</v>
      </c>
      <c r="C25" s="63">
        <v>0</v>
      </c>
      <c r="D25" s="66" t="s">
        <v>470</v>
      </c>
      <c r="E25" s="66" t="e">
        <f t="shared" si="3"/>
        <v>#VALUE!</v>
      </c>
      <c r="F25" s="66"/>
      <c r="G25" s="66"/>
      <c r="H25" s="63"/>
      <c r="I25" s="57"/>
      <c r="N25" s="58"/>
      <c r="O25" s="57"/>
    </row>
    <row r="26" spans="1:15">
      <c r="A26" s="63" t="s">
        <v>479</v>
      </c>
      <c r="B26" s="64">
        <v>44562</v>
      </c>
      <c r="C26" s="63">
        <v>1</v>
      </c>
      <c r="D26" s="66">
        <f>ROUND(城研租金数据!K76,2)</f>
        <v>48.48</v>
      </c>
      <c r="E26" s="66">
        <f t="shared" si="3"/>
        <v>49.98</v>
      </c>
      <c r="F26" s="66">
        <f>SUM(C26:C28)</f>
        <v>2</v>
      </c>
      <c r="G26" s="67">
        <f>ROUND(AVERAGE(D26:D28),2)</f>
        <v>54.4</v>
      </c>
      <c r="H26" s="63">
        <f>ROUND(AVERAGE(E26:E28),2)</f>
        <v>55.9</v>
      </c>
      <c r="I26" s="57"/>
      <c r="N26" s="58"/>
      <c r="O26" s="57"/>
    </row>
    <row r="27" spans="1:15">
      <c r="A27" s="63"/>
      <c r="B27" s="64">
        <v>44593</v>
      </c>
      <c r="C27" s="63">
        <v>0</v>
      </c>
      <c r="D27" s="66" t="s">
        <v>470</v>
      </c>
      <c r="E27" s="66" t="s">
        <v>470</v>
      </c>
      <c r="F27" s="66"/>
      <c r="G27" s="66">
        <f t="shared" ref="G27" si="4">ROUND(AVERAGE(D27:D29),2)</f>
        <v>54.03</v>
      </c>
      <c r="H27" s="63"/>
      <c r="I27" s="57"/>
      <c r="N27" s="58"/>
      <c r="O27" s="57"/>
    </row>
    <row r="28" spans="1:15">
      <c r="A28" s="63"/>
      <c r="B28" s="64">
        <v>44621</v>
      </c>
      <c r="C28" s="63">
        <v>1</v>
      </c>
      <c r="D28" s="66">
        <f>ROUND(城研租金数据!K77,2)</f>
        <v>60.32</v>
      </c>
      <c r="E28" s="66">
        <f t="shared" si="3"/>
        <v>61.82</v>
      </c>
      <c r="F28" s="66"/>
      <c r="G28" s="66"/>
      <c r="H28" s="63"/>
      <c r="I28" s="57"/>
      <c r="N28" s="58"/>
      <c r="O28" s="57"/>
    </row>
    <row r="29" spans="1:15">
      <c r="A29" s="63" t="s">
        <v>480</v>
      </c>
      <c r="B29" s="64">
        <v>44652</v>
      </c>
      <c r="C29" s="63">
        <v>1</v>
      </c>
      <c r="D29" s="66">
        <f>ROUND(城研租金数据!K78,2)</f>
        <v>47.73</v>
      </c>
      <c r="E29" s="66">
        <f t="shared" si="3"/>
        <v>49.23</v>
      </c>
      <c r="F29" s="66">
        <f>SUM(C29:C31)</f>
        <v>3</v>
      </c>
      <c r="G29" s="67">
        <f>ROUND(AVERAGE(D29:D31),2)</f>
        <v>47.63</v>
      </c>
      <c r="H29" s="63">
        <f>ROUND(AVERAGE(E29:E31),2)</f>
        <v>49.13</v>
      </c>
      <c r="I29" s="57"/>
      <c r="N29" s="58"/>
      <c r="O29" s="57"/>
    </row>
    <row r="30" spans="1:15">
      <c r="A30" s="63"/>
      <c r="B30" s="64">
        <v>44682</v>
      </c>
      <c r="C30" s="63">
        <v>1</v>
      </c>
      <c r="D30" s="66">
        <f>ROUND(城研租金数据!K79,2)</f>
        <v>47.81</v>
      </c>
      <c r="E30" s="66">
        <f t="shared" si="3"/>
        <v>49.31</v>
      </c>
      <c r="F30" s="66"/>
      <c r="G30" s="66">
        <f t="shared" ref="G30" si="5">ROUND(AVERAGE(D30:D32),2)</f>
        <v>47.26</v>
      </c>
      <c r="H30" s="63"/>
      <c r="I30" s="57"/>
      <c r="N30" s="58"/>
      <c r="O30" s="57"/>
    </row>
    <row r="31" spans="1:15">
      <c r="A31" s="63"/>
      <c r="B31" s="64">
        <v>44742</v>
      </c>
      <c r="C31" s="63">
        <v>1</v>
      </c>
      <c r="D31" s="66">
        <f>ROUND(城研租金数据!K80,2)</f>
        <v>47.36</v>
      </c>
      <c r="E31" s="66">
        <f t="shared" si="3"/>
        <v>48.86</v>
      </c>
      <c r="F31" s="66"/>
      <c r="G31" s="66"/>
      <c r="H31" s="63"/>
      <c r="I31" s="57"/>
      <c r="N31" s="58"/>
      <c r="O31" s="57"/>
    </row>
    <row r="32" ht="14.4" spans="1:15">
      <c r="A32" s="63" t="s">
        <v>481</v>
      </c>
      <c r="B32" s="64">
        <v>44743</v>
      </c>
      <c r="C32" s="63">
        <v>1</v>
      </c>
      <c r="D32" s="66">
        <f>ROUND(城研租金数据!K81,2)</f>
        <v>46.62</v>
      </c>
      <c r="E32" s="66">
        <f t="shared" si="3"/>
        <v>48.12</v>
      </c>
      <c r="F32" s="68">
        <v>1</v>
      </c>
      <c r="G32" s="66">
        <f>ROUND(D32,2)</f>
        <v>46.62</v>
      </c>
      <c r="H32" s="69">
        <f>ROUND(AVERAGE(E32),2)</f>
        <v>48.12</v>
      </c>
      <c r="I32" s="57"/>
      <c r="N32" s="58"/>
      <c r="O32" s="57"/>
    </row>
    <row r="33" ht="14.4" spans="1:15">
      <c r="A33" s="74" t="s">
        <v>471</v>
      </c>
      <c r="B33" s="75"/>
      <c r="C33" s="75"/>
      <c r="D33" s="75"/>
      <c r="E33" s="75"/>
      <c r="F33" s="76"/>
      <c r="G33" s="73">
        <f>ROUND((G20+G23+G26+G29+G32)/5,2)</f>
        <v>52.99</v>
      </c>
      <c r="H33" s="73" t="e">
        <f>ROUND(AVERAGE(H20:H32),2)</f>
        <v>#VALUE!</v>
      </c>
      <c r="I33" s="57"/>
      <c r="N33" s="58"/>
      <c r="O33" s="57"/>
    </row>
    <row r="34" spans="9:9">
      <c r="I34" s="57"/>
    </row>
    <row r="35" ht="14.4" spans="1:8">
      <c r="A35" s="59" t="s">
        <v>487</v>
      </c>
      <c r="B35" s="59"/>
      <c r="C35" s="59"/>
      <c r="D35" s="59"/>
      <c r="E35" s="59"/>
      <c r="F35" s="59"/>
      <c r="G35" s="59"/>
      <c r="H35" s="59"/>
    </row>
    <row r="36" ht="14.4" spans="1:15">
      <c r="A36" s="63" t="str">
        <f>A2</f>
        <v>时间</v>
      </c>
      <c r="B36" s="63" t="s">
        <v>484</v>
      </c>
      <c r="C36" s="63" t="s">
        <v>485</v>
      </c>
      <c r="D36" s="62" t="str">
        <f>D19</f>
        <v>含物业费、含供暖费平均租金单价</v>
      </c>
      <c r="E36" s="60" t="s">
        <v>467</v>
      </c>
      <c r="F36" s="63" t="str">
        <f>F2</f>
        <v>样本数量</v>
      </c>
      <c r="G36" s="63" t="str">
        <f>G19</f>
        <v>含物业费、含供暖费平均租金单价</v>
      </c>
      <c r="H36" s="62" t="str">
        <f>E36</f>
        <v>含物业费、不含供暖费平均租金单价</v>
      </c>
      <c r="N36" s="58"/>
      <c r="O36" s="57"/>
    </row>
    <row r="37" spans="1:20">
      <c r="A37" s="63" t="s">
        <v>469</v>
      </c>
      <c r="B37" s="64"/>
      <c r="C37" s="63"/>
      <c r="D37" s="69" t="s">
        <v>470</v>
      </c>
      <c r="E37" s="69"/>
      <c r="F37" s="66">
        <f>SUM(C37:C39)</f>
        <v>13</v>
      </c>
      <c r="G37" s="67">
        <f>ROUND(AVERAGE(D37:D39),2)</f>
        <v>57.85</v>
      </c>
      <c r="H37" s="69">
        <f>ROUND(AVERAGE(E37:E39),2)</f>
        <v>59.35</v>
      </c>
      <c r="I37" s="57"/>
      <c r="N37" s="58"/>
      <c r="O37" s="57"/>
      <c r="T37" s="57">
        <v>8</v>
      </c>
    </row>
    <row r="38" spans="1:20">
      <c r="A38" s="63"/>
      <c r="B38" s="64">
        <v>44409</v>
      </c>
      <c r="C38" s="63">
        <v>6</v>
      </c>
      <c r="D38" s="69">
        <f>K118</f>
        <v>55.6</v>
      </c>
      <c r="E38" s="67">
        <f>D38+$J$44</f>
        <v>57.1</v>
      </c>
      <c r="F38" s="66"/>
      <c r="G38" s="66">
        <f>ROUND(AVERAGE(D38:D40),2)</f>
        <v>56.22</v>
      </c>
      <c r="H38" s="69"/>
      <c r="I38" s="57"/>
      <c r="N38" s="58"/>
      <c r="O38" s="57"/>
      <c r="T38" s="57">
        <v>9</v>
      </c>
    </row>
    <row r="39" spans="1:20">
      <c r="A39" s="63"/>
      <c r="B39" s="64">
        <v>44440</v>
      </c>
      <c r="C39" s="63">
        <v>7</v>
      </c>
      <c r="D39" s="69">
        <f>K111</f>
        <v>60.09</v>
      </c>
      <c r="E39" s="67">
        <f>D39+$J$44</f>
        <v>61.59</v>
      </c>
      <c r="F39" s="66"/>
      <c r="G39" s="66"/>
      <c r="H39" s="69"/>
      <c r="I39" s="57"/>
      <c r="N39" s="58"/>
      <c r="O39" s="57"/>
      <c r="T39" s="57">
        <v>10</v>
      </c>
    </row>
    <row r="40" spans="1:20">
      <c r="A40" s="63" t="s">
        <v>477</v>
      </c>
      <c r="B40" s="64">
        <v>44470</v>
      </c>
      <c r="C40" s="63">
        <v>6</v>
      </c>
      <c r="D40" s="69">
        <f>K105</f>
        <v>52.97</v>
      </c>
      <c r="E40" s="66">
        <f t="shared" ref="E40:E49" si="6">D40+$J$44</f>
        <v>54.47</v>
      </c>
      <c r="F40" s="66">
        <f>SUM(C40:C42)</f>
        <v>15</v>
      </c>
      <c r="G40" s="67">
        <f>ROUND(AVERAGE(D40:D42),2)</f>
        <v>52.8</v>
      </c>
      <c r="H40" s="69">
        <f>ROUND(AVERAGE(E40:E42),2)</f>
        <v>54.3</v>
      </c>
      <c r="I40" s="57"/>
      <c r="T40" s="57">
        <v>11</v>
      </c>
    </row>
    <row r="41" spans="1:20">
      <c r="A41" s="63"/>
      <c r="B41" s="64">
        <v>44501</v>
      </c>
      <c r="C41" s="63">
        <v>5</v>
      </c>
      <c r="D41" s="69">
        <f>K100</f>
        <v>50.65</v>
      </c>
      <c r="E41" s="66">
        <f t="shared" si="6"/>
        <v>52.15</v>
      </c>
      <c r="F41" s="66"/>
      <c r="G41" s="66">
        <f>ROUND(AVERAGE(D41:D43),2)</f>
        <v>53.28</v>
      </c>
      <c r="H41" s="69"/>
      <c r="I41" s="84"/>
      <c r="N41" s="58"/>
      <c r="O41" s="57"/>
      <c r="T41" s="57">
        <v>12</v>
      </c>
    </row>
    <row r="42" spans="1:20">
      <c r="A42" s="63"/>
      <c r="B42" s="64">
        <v>44531</v>
      </c>
      <c r="C42" s="63">
        <v>4</v>
      </c>
      <c r="D42" s="69">
        <f>K96</f>
        <v>54.77</v>
      </c>
      <c r="E42" s="66">
        <f t="shared" si="6"/>
        <v>56.27</v>
      </c>
      <c r="F42" s="66"/>
      <c r="G42" s="66"/>
      <c r="H42" s="69"/>
      <c r="I42" s="57"/>
      <c r="M42" s="58"/>
      <c r="O42" s="57"/>
      <c r="T42" s="57">
        <v>1</v>
      </c>
    </row>
    <row r="43" spans="1:20">
      <c r="A43" s="63" t="s">
        <v>479</v>
      </c>
      <c r="B43" s="64">
        <v>44562</v>
      </c>
      <c r="C43" s="63">
        <v>5</v>
      </c>
      <c r="D43" s="69">
        <f>K91</f>
        <v>54.42</v>
      </c>
      <c r="E43" s="66">
        <f t="shared" si="6"/>
        <v>55.92</v>
      </c>
      <c r="F43" s="66">
        <f>SUM(C43:C45)</f>
        <v>11</v>
      </c>
      <c r="G43" s="67">
        <f>ROUND(AVERAGE(D43:D45),2)</f>
        <v>54.77</v>
      </c>
      <c r="H43" s="69">
        <f>ROUND(AVERAGE(E43:E45),2)</f>
        <v>56.27</v>
      </c>
      <c r="I43" s="57"/>
      <c r="M43" s="58"/>
      <c r="O43" s="57"/>
      <c r="T43" s="57">
        <v>3</v>
      </c>
    </row>
    <row r="44" ht="14.4" spans="1:20">
      <c r="A44" s="63"/>
      <c r="B44" s="64">
        <v>44593</v>
      </c>
      <c r="C44" s="63">
        <v>4</v>
      </c>
      <c r="D44" s="69">
        <f>K87</f>
        <v>55.62</v>
      </c>
      <c r="E44" s="66">
        <f t="shared" si="6"/>
        <v>57.12</v>
      </c>
      <c r="F44" s="66"/>
      <c r="G44" s="66">
        <f t="shared" ref="G44" si="7">ROUND(AVERAGE(D44:D46),2)</f>
        <v>56.02</v>
      </c>
      <c r="H44" s="69"/>
      <c r="I44" s="85" t="s">
        <v>80</v>
      </c>
      <c r="J44" s="57">
        <v>1.5</v>
      </c>
      <c r="K44" s="57" t="s">
        <v>183</v>
      </c>
      <c r="M44" s="58"/>
      <c r="O44" s="57"/>
      <c r="T44" s="57">
        <v>4</v>
      </c>
    </row>
    <row r="45" ht="14.4" spans="1:20">
      <c r="A45" s="63"/>
      <c r="B45" s="64">
        <v>44621</v>
      </c>
      <c r="C45" s="63">
        <v>2</v>
      </c>
      <c r="D45" s="69">
        <f>K85</f>
        <v>54.28</v>
      </c>
      <c r="E45" s="66">
        <f t="shared" si="6"/>
        <v>55.78</v>
      </c>
      <c r="F45" s="66"/>
      <c r="G45" s="66"/>
      <c r="H45" s="69"/>
      <c r="I45" s="85" t="s">
        <v>184</v>
      </c>
      <c r="J45" s="57">
        <v>30</v>
      </c>
      <c r="K45" s="57" t="s">
        <v>185</v>
      </c>
      <c r="M45" s="58"/>
      <c r="O45" s="57"/>
      <c r="T45" s="57">
        <v>5</v>
      </c>
    </row>
    <row r="46" spans="1:20">
      <c r="A46" s="63" t="s">
        <v>480</v>
      </c>
      <c r="B46" s="64">
        <v>44652</v>
      </c>
      <c r="C46" s="63">
        <v>7</v>
      </c>
      <c r="D46" s="69">
        <f>K78</f>
        <v>58.15</v>
      </c>
      <c r="E46" s="66">
        <f t="shared" si="6"/>
        <v>59.65</v>
      </c>
      <c r="F46" s="66">
        <f>SUM(C46:C48)</f>
        <v>23</v>
      </c>
      <c r="G46" s="67">
        <f>ROUND(AVERAGE(D46:D48),2)</f>
        <v>55.54</v>
      </c>
      <c r="H46" s="69">
        <f>ROUND(AVERAGE(E46:E48),2)</f>
        <v>57.04</v>
      </c>
      <c r="I46" s="57"/>
      <c r="J46" s="57">
        <f>J45/12</f>
        <v>2.5</v>
      </c>
      <c r="M46" s="58"/>
      <c r="O46" s="57"/>
      <c r="T46" s="57">
        <v>6</v>
      </c>
    </row>
    <row r="47" spans="1:20">
      <c r="A47" s="63"/>
      <c r="B47" s="64">
        <v>44682</v>
      </c>
      <c r="C47" s="63">
        <v>5</v>
      </c>
      <c r="D47" s="69">
        <f>K73</f>
        <v>56.6</v>
      </c>
      <c r="E47" s="66">
        <f t="shared" si="6"/>
        <v>58.1</v>
      </c>
      <c r="F47" s="66"/>
      <c r="G47" s="66">
        <f t="shared" ref="G47" si="8">ROUND(AVERAGE(D47:D49),2)</f>
        <v>54.26</v>
      </c>
      <c r="H47" s="69"/>
      <c r="I47" s="57"/>
      <c r="M47" s="58"/>
      <c r="O47" s="57"/>
      <c r="T47" s="57">
        <v>7</v>
      </c>
    </row>
    <row r="48" spans="1:15">
      <c r="A48" s="63"/>
      <c r="B48" s="64">
        <v>44742</v>
      </c>
      <c r="C48" s="63">
        <v>11</v>
      </c>
      <c r="D48" s="69">
        <f>K62</f>
        <v>51.86</v>
      </c>
      <c r="E48" s="66">
        <f t="shared" si="6"/>
        <v>53.36</v>
      </c>
      <c r="F48" s="66"/>
      <c r="G48" s="66"/>
      <c r="H48" s="69"/>
      <c r="I48" s="57"/>
      <c r="M48" s="58"/>
      <c r="O48" s="57"/>
    </row>
    <row r="49" ht="14.4" spans="1:15">
      <c r="A49" s="63" t="s">
        <v>481</v>
      </c>
      <c r="B49" s="64">
        <v>44743</v>
      </c>
      <c r="C49" s="63">
        <v>9</v>
      </c>
      <c r="D49" s="69">
        <f>K53</f>
        <v>54.32</v>
      </c>
      <c r="E49" s="66">
        <f t="shared" si="6"/>
        <v>55.82</v>
      </c>
      <c r="F49" s="66">
        <f>C49</f>
        <v>9</v>
      </c>
      <c r="G49" s="67">
        <f>D49</f>
        <v>54.32</v>
      </c>
      <c r="H49" s="69">
        <f>ROUND(AVERAGE(E49),2)</f>
        <v>55.82</v>
      </c>
      <c r="I49" s="57"/>
      <c r="M49" s="58"/>
      <c r="O49" s="57"/>
    </row>
    <row r="50" ht="14.4" spans="1:15">
      <c r="A50" s="77" t="s">
        <v>471</v>
      </c>
      <c r="B50" s="77"/>
      <c r="C50" s="77"/>
      <c r="D50" s="77"/>
      <c r="E50" s="77"/>
      <c r="F50" s="77"/>
      <c r="G50" s="73">
        <f>ROUND((G37+G40+G43+G46+G49)/5,2)</f>
        <v>55.06</v>
      </c>
      <c r="H50" s="73">
        <f>ROUND(AVERAGE(H37:H49),2)</f>
        <v>56.56</v>
      </c>
      <c r="I50" s="57"/>
      <c r="M50" s="58"/>
      <c r="O50" s="57"/>
    </row>
    <row r="51" spans="9:9">
      <c r="I51" s="57"/>
    </row>
    <row r="52" ht="14.4" spans="1:15">
      <c r="A52" s="62" t="s">
        <v>489</v>
      </c>
      <c r="B52" s="62" t="s">
        <v>264</v>
      </c>
      <c r="C52" s="62" t="s">
        <v>490</v>
      </c>
      <c r="D52" s="62" t="s">
        <v>491</v>
      </c>
      <c r="E52" s="62" t="s">
        <v>492</v>
      </c>
      <c r="F52" s="62" t="s">
        <v>52</v>
      </c>
      <c r="G52" s="62" t="s">
        <v>62</v>
      </c>
      <c r="H52" s="62" t="s">
        <v>265</v>
      </c>
      <c r="I52" s="62" t="s">
        <v>266</v>
      </c>
      <c r="J52" s="62" t="s">
        <v>265</v>
      </c>
      <c r="M52" s="58"/>
      <c r="O52" s="57"/>
    </row>
    <row r="53" s="55" customFormat="1" ht="14.4" spans="1:13">
      <c r="A53" s="78">
        <v>44763</v>
      </c>
      <c r="B53" s="79">
        <v>78</v>
      </c>
      <c r="C53" s="79">
        <v>4700</v>
      </c>
      <c r="D53" s="80">
        <f>ROUND(C53/B53,2)</f>
        <v>60.26</v>
      </c>
      <c r="E53" s="81">
        <f>ROUND(AVERAGE(D53:D59),2)</f>
        <v>54.63</v>
      </c>
      <c r="F53" s="79" t="s">
        <v>301</v>
      </c>
      <c r="G53" s="81" t="s">
        <v>125</v>
      </c>
      <c r="H53" s="81" t="s">
        <v>84</v>
      </c>
      <c r="I53" s="79" t="s">
        <v>332</v>
      </c>
      <c r="J53" s="79" t="s">
        <v>84</v>
      </c>
      <c r="K53" s="86">
        <f>ROUND(AVERAGE(D53:D61),2)</f>
        <v>54.32</v>
      </c>
      <c r="M53" s="87" t="s">
        <v>84</v>
      </c>
    </row>
    <row r="54" s="55" customFormat="1" ht="14.4" spans="1:13">
      <c r="A54" s="78">
        <v>44758</v>
      </c>
      <c r="B54" s="79">
        <v>90</v>
      </c>
      <c r="C54" s="79">
        <v>4500</v>
      </c>
      <c r="D54" s="80">
        <f t="shared" ref="D54:D117" si="9">ROUND(C54/B54,2)</f>
        <v>50</v>
      </c>
      <c r="E54" s="81"/>
      <c r="F54" s="79" t="s">
        <v>279</v>
      </c>
      <c r="G54" s="81" t="s">
        <v>125</v>
      </c>
      <c r="H54" s="81" t="s">
        <v>149</v>
      </c>
      <c r="I54" s="79" t="s">
        <v>313</v>
      </c>
      <c r="J54" s="79" t="s">
        <v>84</v>
      </c>
      <c r="K54" s="86"/>
      <c r="M54" s="87" t="s">
        <v>495</v>
      </c>
    </row>
    <row r="55" s="55" customFormat="1" ht="14.4" spans="1:13">
      <c r="A55" s="78">
        <v>44756</v>
      </c>
      <c r="B55" s="79">
        <v>90</v>
      </c>
      <c r="C55" s="79">
        <v>4500</v>
      </c>
      <c r="D55" s="80">
        <f t="shared" si="9"/>
        <v>50</v>
      </c>
      <c r="E55" s="81"/>
      <c r="F55" s="79" t="s">
        <v>279</v>
      </c>
      <c r="G55" s="81" t="s">
        <v>125</v>
      </c>
      <c r="H55" s="81" t="s">
        <v>84</v>
      </c>
      <c r="I55" s="79" t="s">
        <v>330</v>
      </c>
      <c r="J55" s="79" t="s">
        <v>84</v>
      </c>
      <c r="K55" s="86"/>
      <c r="M55" s="87" t="s">
        <v>494</v>
      </c>
    </row>
    <row r="56" s="55" customFormat="1" ht="14.4" spans="1:13">
      <c r="A56" s="78">
        <v>44756</v>
      </c>
      <c r="B56" s="79">
        <v>67</v>
      </c>
      <c r="C56" s="79">
        <v>4200</v>
      </c>
      <c r="D56" s="80">
        <f t="shared" si="9"/>
        <v>62.69</v>
      </c>
      <c r="E56" s="81"/>
      <c r="F56" s="79" t="s">
        <v>275</v>
      </c>
      <c r="G56" s="81" t="s">
        <v>125</v>
      </c>
      <c r="H56" s="81" t="s">
        <v>84</v>
      </c>
      <c r="I56" s="79" t="s">
        <v>332</v>
      </c>
      <c r="J56" s="79" t="s">
        <v>84</v>
      </c>
      <c r="K56" s="86"/>
      <c r="M56" s="87" t="s">
        <v>125</v>
      </c>
    </row>
    <row r="57" s="55" customFormat="1" ht="14.4" spans="1:13">
      <c r="A57" s="78">
        <v>44752</v>
      </c>
      <c r="B57" s="79">
        <v>87</v>
      </c>
      <c r="C57" s="79">
        <v>4800</v>
      </c>
      <c r="D57" s="80">
        <f t="shared" si="9"/>
        <v>55.17</v>
      </c>
      <c r="E57" s="81"/>
      <c r="F57" s="79" t="s">
        <v>279</v>
      </c>
      <c r="G57" s="81" t="s">
        <v>125</v>
      </c>
      <c r="H57" s="81" t="s">
        <v>84</v>
      </c>
      <c r="I57" s="79" t="s">
        <v>312</v>
      </c>
      <c r="J57" s="79" t="s">
        <v>84</v>
      </c>
      <c r="K57" s="86"/>
      <c r="M57" s="88"/>
    </row>
    <row r="58" s="55" customFormat="1" ht="14.4" spans="1:13">
      <c r="A58" s="78">
        <v>44751</v>
      </c>
      <c r="B58" s="79">
        <v>90</v>
      </c>
      <c r="C58" s="79">
        <v>4200</v>
      </c>
      <c r="D58" s="80">
        <f t="shared" si="9"/>
        <v>46.67</v>
      </c>
      <c r="E58" s="81"/>
      <c r="F58" s="79" t="s">
        <v>279</v>
      </c>
      <c r="G58" s="81" t="s">
        <v>125</v>
      </c>
      <c r="H58" s="81" t="s">
        <v>84</v>
      </c>
      <c r="I58" s="79" t="s">
        <v>330</v>
      </c>
      <c r="J58" s="79" t="s">
        <v>84</v>
      </c>
      <c r="K58" s="86"/>
      <c r="M58" s="88"/>
    </row>
    <row r="59" ht="14.4" spans="1:15">
      <c r="A59" s="78">
        <v>44745</v>
      </c>
      <c r="B59" s="79">
        <v>62.5</v>
      </c>
      <c r="C59" s="79">
        <v>3600</v>
      </c>
      <c r="D59" s="80">
        <f t="shared" si="9"/>
        <v>57.6</v>
      </c>
      <c r="E59" s="81"/>
      <c r="F59" s="79" t="s">
        <v>275</v>
      </c>
      <c r="G59" s="81" t="s">
        <v>125</v>
      </c>
      <c r="H59" s="81" t="s">
        <v>149</v>
      </c>
      <c r="I59" s="79" t="s">
        <v>312</v>
      </c>
      <c r="J59" s="79" t="s">
        <v>149</v>
      </c>
      <c r="K59" s="86"/>
      <c r="M59" s="88"/>
      <c r="O59" s="57"/>
    </row>
    <row r="60" ht="14.4" spans="1:15">
      <c r="A60" s="78">
        <v>44744</v>
      </c>
      <c r="B60" s="79">
        <v>90</v>
      </c>
      <c r="C60" s="79">
        <v>4800</v>
      </c>
      <c r="D60" s="80">
        <f t="shared" si="9"/>
        <v>53.33</v>
      </c>
      <c r="E60" s="63">
        <f>ROUND(AVERAGE(D60:D66),2)</f>
        <v>51.5</v>
      </c>
      <c r="F60" s="79" t="s">
        <v>279</v>
      </c>
      <c r="G60" s="81" t="s">
        <v>125</v>
      </c>
      <c r="H60" s="81" t="s">
        <v>84</v>
      </c>
      <c r="I60" s="79" t="s">
        <v>313</v>
      </c>
      <c r="J60" s="79" t="s">
        <v>84</v>
      </c>
      <c r="K60" s="86"/>
      <c r="M60" s="88"/>
      <c r="O60" s="57"/>
    </row>
    <row r="61" ht="14.4" spans="1:15">
      <c r="A61" s="78">
        <v>44744</v>
      </c>
      <c r="B61" s="79">
        <v>79</v>
      </c>
      <c r="C61" s="79">
        <v>4200</v>
      </c>
      <c r="D61" s="80">
        <f t="shared" si="9"/>
        <v>53.16</v>
      </c>
      <c r="E61" s="63"/>
      <c r="F61" s="79" t="s">
        <v>301</v>
      </c>
      <c r="G61" s="81" t="s">
        <v>125</v>
      </c>
      <c r="H61" s="81" t="s">
        <v>84</v>
      </c>
      <c r="I61" s="79" t="s">
        <v>312</v>
      </c>
      <c r="J61" s="79" t="s">
        <v>84</v>
      </c>
      <c r="K61" s="86"/>
      <c r="M61" s="88"/>
      <c r="O61" s="57"/>
    </row>
    <row r="62" ht="14.4" spans="1:15">
      <c r="A62" s="78">
        <v>44741</v>
      </c>
      <c r="B62" s="79">
        <v>90</v>
      </c>
      <c r="C62" s="79">
        <v>4500</v>
      </c>
      <c r="D62" s="80">
        <f t="shared" si="9"/>
        <v>50</v>
      </c>
      <c r="E62" s="63"/>
      <c r="F62" s="79" t="s">
        <v>279</v>
      </c>
      <c r="G62" s="81" t="s">
        <v>125</v>
      </c>
      <c r="H62" s="62" t="s">
        <v>84</v>
      </c>
      <c r="I62" s="79" t="s">
        <v>314</v>
      </c>
      <c r="J62" s="79" t="s">
        <v>84</v>
      </c>
      <c r="K62" s="89">
        <f>ROUND(AVERAGE(D62:D72),2)</f>
        <v>51.86</v>
      </c>
      <c r="M62" s="88"/>
      <c r="O62" s="57"/>
    </row>
    <row r="63" ht="14.4" spans="1:15">
      <c r="A63" s="78">
        <v>44736</v>
      </c>
      <c r="B63" s="79">
        <v>90</v>
      </c>
      <c r="C63" s="79">
        <v>4550</v>
      </c>
      <c r="D63" s="80">
        <f t="shared" si="9"/>
        <v>50.56</v>
      </c>
      <c r="E63" s="63"/>
      <c r="F63" s="79" t="s">
        <v>279</v>
      </c>
      <c r="G63" s="81" t="s">
        <v>125</v>
      </c>
      <c r="H63" s="62" t="s">
        <v>149</v>
      </c>
      <c r="I63" s="79" t="s">
        <v>314</v>
      </c>
      <c r="J63" s="79" t="s">
        <v>84</v>
      </c>
      <c r="K63" s="89"/>
      <c r="M63" s="88"/>
      <c r="O63" s="57"/>
    </row>
    <row r="64" ht="14.4" spans="1:15">
      <c r="A64" s="78">
        <v>44733</v>
      </c>
      <c r="B64" s="79">
        <v>89.8</v>
      </c>
      <c r="C64" s="79">
        <v>4300</v>
      </c>
      <c r="D64" s="80">
        <f t="shared" si="9"/>
        <v>47.88</v>
      </c>
      <c r="E64" s="63"/>
      <c r="F64" s="79" t="s">
        <v>279</v>
      </c>
      <c r="G64" s="81" t="s">
        <v>125</v>
      </c>
      <c r="H64" s="62" t="s">
        <v>84</v>
      </c>
      <c r="I64" s="79" t="s">
        <v>329</v>
      </c>
      <c r="J64" s="79" t="s">
        <v>84</v>
      </c>
      <c r="K64" s="89"/>
      <c r="M64" s="88"/>
      <c r="O64" s="57"/>
    </row>
    <row r="65" ht="14.4" spans="1:15">
      <c r="A65" s="78">
        <v>44733</v>
      </c>
      <c r="B65" s="79">
        <v>90</v>
      </c>
      <c r="C65" s="79">
        <v>5000</v>
      </c>
      <c r="D65" s="80">
        <f t="shared" si="9"/>
        <v>55.56</v>
      </c>
      <c r="E65" s="63"/>
      <c r="F65" s="79" t="s">
        <v>279</v>
      </c>
      <c r="G65" s="81" t="s">
        <v>125</v>
      </c>
      <c r="H65" s="62" t="s">
        <v>84</v>
      </c>
      <c r="I65" s="79" t="s">
        <v>312</v>
      </c>
      <c r="J65" s="79" t="s">
        <v>84</v>
      </c>
      <c r="K65" s="89"/>
      <c r="M65" s="88"/>
      <c r="O65" s="57"/>
    </row>
    <row r="66" ht="14.4" spans="1:15">
      <c r="A66" s="78">
        <v>44731</v>
      </c>
      <c r="B66" s="79">
        <v>90</v>
      </c>
      <c r="C66" s="79">
        <v>4500</v>
      </c>
      <c r="D66" s="80">
        <f t="shared" si="9"/>
        <v>50</v>
      </c>
      <c r="E66" s="63"/>
      <c r="F66" s="79" t="s">
        <v>279</v>
      </c>
      <c r="G66" s="81" t="s">
        <v>125</v>
      </c>
      <c r="H66" s="62" t="s">
        <v>84</v>
      </c>
      <c r="I66" s="79" t="s">
        <v>330</v>
      </c>
      <c r="J66" s="79" t="s">
        <v>84</v>
      </c>
      <c r="K66" s="89"/>
      <c r="M66" s="88"/>
      <c r="O66" s="57"/>
    </row>
    <row r="67" ht="14.4" spans="1:15">
      <c r="A67" s="78">
        <v>44730</v>
      </c>
      <c r="B67" s="79">
        <v>90</v>
      </c>
      <c r="C67" s="79">
        <v>4900</v>
      </c>
      <c r="D67" s="80">
        <f t="shared" si="9"/>
        <v>54.44</v>
      </c>
      <c r="E67" s="63">
        <f>ROUND(AVERAGE(D68:D77),2)</f>
        <v>54.5</v>
      </c>
      <c r="F67" s="79" t="s">
        <v>279</v>
      </c>
      <c r="G67" s="81" t="s">
        <v>125</v>
      </c>
      <c r="H67" s="62" t="s">
        <v>149</v>
      </c>
      <c r="I67" s="79" t="s">
        <v>313</v>
      </c>
      <c r="J67" s="79" t="s">
        <v>84</v>
      </c>
      <c r="K67" s="89"/>
      <c r="M67" s="88"/>
      <c r="O67" s="57"/>
    </row>
    <row r="68" ht="14.4" spans="1:15">
      <c r="A68" s="78">
        <v>44729</v>
      </c>
      <c r="B68" s="79">
        <v>90</v>
      </c>
      <c r="C68" s="79">
        <v>4100</v>
      </c>
      <c r="D68" s="80">
        <f t="shared" si="9"/>
        <v>45.56</v>
      </c>
      <c r="E68" s="63"/>
      <c r="F68" s="79" t="s">
        <v>279</v>
      </c>
      <c r="G68" s="81" t="s">
        <v>125</v>
      </c>
      <c r="H68" s="62" t="s">
        <v>149</v>
      </c>
      <c r="I68" s="79" t="s">
        <v>314</v>
      </c>
      <c r="J68" s="79" t="s">
        <v>84</v>
      </c>
      <c r="K68" s="89"/>
      <c r="M68" s="88"/>
      <c r="O68" s="57"/>
    </row>
    <row r="69" ht="14.4" spans="1:15">
      <c r="A69" s="78">
        <v>44724</v>
      </c>
      <c r="B69" s="79">
        <v>90</v>
      </c>
      <c r="C69" s="79">
        <v>4500</v>
      </c>
      <c r="D69" s="80">
        <f t="shared" si="9"/>
        <v>50</v>
      </c>
      <c r="E69" s="63"/>
      <c r="F69" s="79" t="s">
        <v>279</v>
      </c>
      <c r="G69" s="81" t="s">
        <v>125</v>
      </c>
      <c r="H69" s="62" t="s">
        <v>149</v>
      </c>
      <c r="I69" s="79" t="s">
        <v>329</v>
      </c>
      <c r="J69" s="79" t="s">
        <v>84</v>
      </c>
      <c r="K69" s="89"/>
      <c r="M69" s="88"/>
      <c r="O69" s="57"/>
    </row>
    <row r="70" ht="14.4" spans="1:15">
      <c r="A70" s="78">
        <v>44721</v>
      </c>
      <c r="B70" s="79">
        <v>90</v>
      </c>
      <c r="C70" s="79">
        <v>4500</v>
      </c>
      <c r="D70" s="80">
        <f t="shared" si="9"/>
        <v>50</v>
      </c>
      <c r="E70" s="63"/>
      <c r="F70" s="79" t="s">
        <v>279</v>
      </c>
      <c r="G70" s="81" t="s">
        <v>125</v>
      </c>
      <c r="H70" s="62" t="s">
        <v>84</v>
      </c>
      <c r="I70" s="79" t="s">
        <v>330</v>
      </c>
      <c r="J70" s="79" t="s">
        <v>84</v>
      </c>
      <c r="K70" s="89"/>
      <c r="M70" s="88"/>
      <c r="O70" s="57"/>
    </row>
    <row r="71" ht="14.4" spans="1:15">
      <c r="A71" s="78">
        <v>44719</v>
      </c>
      <c r="B71" s="79">
        <v>90</v>
      </c>
      <c r="C71" s="79">
        <v>4900</v>
      </c>
      <c r="D71" s="80">
        <f t="shared" si="9"/>
        <v>54.44</v>
      </c>
      <c r="E71" s="63"/>
      <c r="F71" s="79" t="s">
        <v>279</v>
      </c>
      <c r="G71" s="81" t="s">
        <v>125</v>
      </c>
      <c r="H71" s="62" t="s">
        <v>333</v>
      </c>
      <c r="I71" s="79" t="s">
        <v>330</v>
      </c>
      <c r="J71" s="79" t="s">
        <v>84</v>
      </c>
      <c r="K71" s="89"/>
      <c r="M71" s="88"/>
      <c r="O71" s="57"/>
    </row>
    <row r="72" ht="14.4" spans="1:15">
      <c r="A72" s="78">
        <v>44715</v>
      </c>
      <c r="B72" s="79">
        <v>50</v>
      </c>
      <c r="C72" s="79">
        <v>3100</v>
      </c>
      <c r="D72" s="80">
        <f t="shared" si="9"/>
        <v>62</v>
      </c>
      <c r="E72" s="63"/>
      <c r="F72" s="79" t="s">
        <v>275</v>
      </c>
      <c r="G72" s="81" t="s">
        <v>125</v>
      </c>
      <c r="H72" s="62" t="s">
        <v>84</v>
      </c>
      <c r="I72" s="79" t="s">
        <v>312</v>
      </c>
      <c r="J72" s="79" t="s">
        <v>317</v>
      </c>
      <c r="K72" s="89"/>
      <c r="M72" s="88"/>
      <c r="O72" s="57"/>
    </row>
    <row r="73" ht="14.4" spans="1:15">
      <c r="A73" s="78">
        <v>44706</v>
      </c>
      <c r="B73" s="79">
        <v>90</v>
      </c>
      <c r="C73" s="79">
        <v>4200</v>
      </c>
      <c r="D73" s="80">
        <f t="shared" si="9"/>
        <v>46.67</v>
      </c>
      <c r="E73" s="63"/>
      <c r="F73" s="79" t="s">
        <v>279</v>
      </c>
      <c r="G73" s="81" t="s">
        <v>125</v>
      </c>
      <c r="H73" s="62" t="s">
        <v>84</v>
      </c>
      <c r="I73" s="79" t="s">
        <v>314</v>
      </c>
      <c r="J73" s="79" t="s">
        <v>84</v>
      </c>
      <c r="K73" s="89">
        <f>ROUND(AVERAGE(D73:D77),2)</f>
        <v>56.6</v>
      </c>
      <c r="M73" s="88"/>
      <c r="O73" s="57"/>
    </row>
    <row r="74" ht="14.4" spans="1:15">
      <c r="A74" s="78">
        <v>44702</v>
      </c>
      <c r="B74" s="79">
        <v>89</v>
      </c>
      <c r="C74" s="79">
        <v>4500</v>
      </c>
      <c r="D74" s="80">
        <f t="shared" si="9"/>
        <v>50.56</v>
      </c>
      <c r="E74" s="63"/>
      <c r="F74" s="79" t="s">
        <v>279</v>
      </c>
      <c r="G74" s="81" t="s">
        <v>125</v>
      </c>
      <c r="H74" s="62" t="s">
        <v>84</v>
      </c>
      <c r="I74" s="79" t="s">
        <v>313</v>
      </c>
      <c r="J74" s="79" t="s">
        <v>84</v>
      </c>
      <c r="K74" s="89"/>
      <c r="M74" s="88"/>
      <c r="O74" s="57"/>
    </row>
    <row r="75" ht="14.4" spans="1:15">
      <c r="A75" s="78">
        <v>44702</v>
      </c>
      <c r="B75" s="79">
        <v>50</v>
      </c>
      <c r="C75" s="79">
        <v>3500</v>
      </c>
      <c r="D75" s="80">
        <f t="shared" si="9"/>
        <v>70</v>
      </c>
      <c r="E75" s="63"/>
      <c r="F75" s="79" t="s">
        <v>275</v>
      </c>
      <c r="G75" s="81" t="s">
        <v>125</v>
      </c>
      <c r="H75" s="62" t="s">
        <v>84</v>
      </c>
      <c r="I75" s="79" t="s">
        <v>312</v>
      </c>
      <c r="J75" s="79" t="s">
        <v>317</v>
      </c>
      <c r="K75" s="89"/>
      <c r="M75" s="88"/>
      <c r="O75" s="57"/>
    </row>
    <row r="76" ht="14.4" spans="1:15">
      <c r="A76" s="78">
        <v>44701</v>
      </c>
      <c r="B76" s="79">
        <v>66</v>
      </c>
      <c r="C76" s="79">
        <v>3800</v>
      </c>
      <c r="D76" s="80">
        <f t="shared" si="9"/>
        <v>57.58</v>
      </c>
      <c r="E76" s="63"/>
      <c r="F76" s="79" t="s">
        <v>275</v>
      </c>
      <c r="G76" s="81" t="s">
        <v>125</v>
      </c>
      <c r="H76" s="62" t="s">
        <v>84</v>
      </c>
      <c r="I76" s="79" t="s">
        <v>314</v>
      </c>
      <c r="J76" s="79" t="s">
        <v>84</v>
      </c>
      <c r="K76" s="89"/>
      <c r="M76" s="88"/>
      <c r="O76" s="57"/>
    </row>
    <row r="77" ht="14.4" spans="1:15">
      <c r="A77" s="78">
        <v>44686</v>
      </c>
      <c r="B77" s="79">
        <v>67</v>
      </c>
      <c r="C77" s="79">
        <v>3900</v>
      </c>
      <c r="D77" s="80">
        <f t="shared" si="9"/>
        <v>58.21</v>
      </c>
      <c r="E77" s="63"/>
      <c r="F77" s="79" t="s">
        <v>275</v>
      </c>
      <c r="G77" s="81" t="s">
        <v>125</v>
      </c>
      <c r="H77" s="62" t="s">
        <v>84</v>
      </c>
      <c r="I77" s="79" t="s">
        <v>330</v>
      </c>
      <c r="J77" s="79" t="s">
        <v>84</v>
      </c>
      <c r="K77" s="89"/>
      <c r="M77" s="88"/>
      <c r="O77" s="57"/>
    </row>
    <row r="78" ht="14.4" spans="1:15">
      <c r="A78" s="78">
        <v>44669</v>
      </c>
      <c r="B78" s="79">
        <v>49</v>
      </c>
      <c r="C78" s="79">
        <v>3400</v>
      </c>
      <c r="D78" s="80">
        <f t="shared" si="9"/>
        <v>69.39</v>
      </c>
      <c r="E78" s="63">
        <f>ROUND(AVERAGE(D78:D83),2)</f>
        <v>59</v>
      </c>
      <c r="F78" s="79" t="s">
        <v>275</v>
      </c>
      <c r="G78" s="81" t="s">
        <v>125</v>
      </c>
      <c r="H78" s="62" t="s">
        <v>149</v>
      </c>
      <c r="I78" s="79" t="s">
        <v>312</v>
      </c>
      <c r="J78" s="79" t="s">
        <v>83</v>
      </c>
      <c r="K78" s="89">
        <f>ROUND(AVERAGE(D78:D84),2)</f>
        <v>58.15</v>
      </c>
      <c r="M78" s="88"/>
      <c r="O78" s="57"/>
    </row>
    <row r="79" ht="14.4" spans="1:15">
      <c r="A79" s="78">
        <v>44668</v>
      </c>
      <c r="B79" s="79">
        <v>50</v>
      </c>
      <c r="C79" s="79">
        <v>3400</v>
      </c>
      <c r="D79" s="80">
        <f t="shared" si="9"/>
        <v>68</v>
      </c>
      <c r="E79" s="63"/>
      <c r="F79" s="79" t="s">
        <v>275</v>
      </c>
      <c r="G79" s="81" t="s">
        <v>125</v>
      </c>
      <c r="H79" s="62" t="s">
        <v>84</v>
      </c>
      <c r="I79" s="79" t="s">
        <v>313</v>
      </c>
      <c r="J79" s="79" t="s">
        <v>317</v>
      </c>
      <c r="K79" s="89"/>
      <c r="M79" s="88"/>
      <c r="O79" s="57"/>
    </row>
    <row r="80" ht="14.4" spans="1:15">
      <c r="A80" s="78">
        <v>44667</v>
      </c>
      <c r="B80" s="79">
        <v>108</v>
      </c>
      <c r="C80" s="79">
        <v>5500</v>
      </c>
      <c r="D80" s="80">
        <f t="shared" si="9"/>
        <v>50.93</v>
      </c>
      <c r="E80" s="63"/>
      <c r="F80" s="79" t="s">
        <v>298</v>
      </c>
      <c r="G80" s="81" t="s">
        <v>125</v>
      </c>
      <c r="H80" s="62" t="s">
        <v>84</v>
      </c>
      <c r="I80" s="79" t="s">
        <v>312</v>
      </c>
      <c r="J80" s="79" t="s">
        <v>84</v>
      </c>
      <c r="K80" s="89"/>
      <c r="M80" s="88"/>
      <c r="O80" s="57"/>
    </row>
    <row r="81" ht="14.4" spans="1:15">
      <c r="A81" s="78">
        <v>44666</v>
      </c>
      <c r="B81" s="79">
        <v>99</v>
      </c>
      <c r="C81" s="79">
        <v>6500</v>
      </c>
      <c r="D81" s="80">
        <f t="shared" si="9"/>
        <v>65.66</v>
      </c>
      <c r="E81" s="63"/>
      <c r="F81" s="79" t="s">
        <v>286</v>
      </c>
      <c r="G81" s="81" t="s">
        <v>125</v>
      </c>
      <c r="H81" s="62" t="s">
        <v>84</v>
      </c>
      <c r="I81" s="79" t="s">
        <v>312</v>
      </c>
      <c r="J81" s="79" t="s">
        <v>84</v>
      </c>
      <c r="K81" s="89"/>
      <c r="M81" s="88"/>
      <c r="O81" s="57"/>
    </row>
    <row r="82" ht="14.4" spans="1:15">
      <c r="A82" s="78">
        <v>44661</v>
      </c>
      <c r="B82" s="79">
        <v>90</v>
      </c>
      <c r="C82" s="79">
        <v>4400</v>
      </c>
      <c r="D82" s="80">
        <f t="shared" si="9"/>
        <v>48.89</v>
      </c>
      <c r="E82" s="63"/>
      <c r="F82" s="79" t="s">
        <v>279</v>
      </c>
      <c r="G82" s="81" t="s">
        <v>125</v>
      </c>
      <c r="H82" s="62" t="s">
        <v>84</v>
      </c>
      <c r="I82" s="79" t="s">
        <v>332</v>
      </c>
      <c r="J82" s="79" t="s">
        <v>84</v>
      </c>
      <c r="K82" s="89"/>
      <c r="M82" s="88"/>
      <c r="O82" s="57"/>
    </row>
    <row r="83" ht="14.4" spans="1:15">
      <c r="A83" s="78">
        <v>44655</v>
      </c>
      <c r="B83" s="79">
        <v>90</v>
      </c>
      <c r="C83" s="79">
        <v>4600</v>
      </c>
      <c r="D83" s="80">
        <f t="shared" si="9"/>
        <v>51.11</v>
      </c>
      <c r="E83" s="63"/>
      <c r="F83" s="79" t="s">
        <v>279</v>
      </c>
      <c r="G83" s="81" t="s">
        <v>125</v>
      </c>
      <c r="H83" s="62" t="s">
        <v>84</v>
      </c>
      <c r="I83" s="79" t="s">
        <v>329</v>
      </c>
      <c r="J83" s="79" t="s">
        <v>84</v>
      </c>
      <c r="K83" s="89"/>
      <c r="M83" s="88"/>
      <c r="O83" s="57"/>
    </row>
    <row r="84" ht="14.4" spans="1:15">
      <c r="A84" s="78">
        <v>44653</v>
      </c>
      <c r="B84" s="79">
        <v>98</v>
      </c>
      <c r="C84" s="79">
        <v>5200</v>
      </c>
      <c r="D84" s="80">
        <f t="shared" si="9"/>
        <v>53.06</v>
      </c>
      <c r="E84" s="63">
        <f>ROUND(AVERAGE(D84),2)</f>
        <v>53.06</v>
      </c>
      <c r="F84" s="79" t="s">
        <v>286</v>
      </c>
      <c r="G84" s="81" t="s">
        <v>125</v>
      </c>
      <c r="H84" s="62" t="s">
        <v>84</v>
      </c>
      <c r="I84" s="79" t="s">
        <v>313</v>
      </c>
      <c r="J84" s="79" t="s">
        <v>84</v>
      </c>
      <c r="K84" s="89"/>
      <c r="M84" s="88"/>
      <c r="O84" s="57"/>
    </row>
    <row r="85" ht="14.4" spans="1:15">
      <c r="A85" s="78">
        <v>44643</v>
      </c>
      <c r="B85" s="79">
        <v>90</v>
      </c>
      <c r="C85" s="79">
        <v>4800</v>
      </c>
      <c r="D85" s="80">
        <f t="shared" si="9"/>
        <v>53.33</v>
      </c>
      <c r="E85" s="63">
        <f>ROUND(AVERAGE(D85:D107),2)</f>
        <v>53.38</v>
      </c>
      <c r="F85" s="79" t="s">
        <v>279</v>
      </c>
      <c r="G85" s="81" t="s">
        <v>125</v>
      </c>
      <c r="H85" s="62" t="s">
        <v>84</v>
      </c>
      <c r="I85" s="79" t="s">
        <v>312</v>
      </c>
      <c r="J85" s="79" t="s">
        <v>84</v>
      </c>
      <c r="K85" s="89">
        <f>ROUND(AVERAGE(D85:D86),2)</f>
        <v>54.28</v>
      </c>
      <c r="M85" s="88"/>
      <c r="O85" s="57"/>
    </row>
    <row r="86" ht="14.4" spans="1:15">
      <c r="A86" s="78">
        <v>44637</v>
      </c>
      <c r="B86" s="79">
        <v>67</v>
      </c>
      <c r="C86" s="79">
        <v>3700</v>
      </c>
      <c r="D86" s="80">
        <f t="shared" si="9"/>
        <v>55.22</v>
      </c>
      <c r="E86" s="63"/>
      <c r="F86" s="79" t="s">
        <v>275</v>
      </c>
      <c r="G86" s="81" t="s">
        <v>125</v>
      </c>
      <c r="H86" s="62" t="s">
        <v>84</v>
      </c>
      <c r="I86" s="79" t="s">
        <v>330</v>
      </c>
      <c r="J86" s="79" t="s">
        <v>149</v>
      </c>
      <c r="K86" s="89"/>
      <c r="M86" s="88"/>
      <c r="O86" s="57"/>
    </row>
    <row r="87" ht="14.4" spans="1:15">
      <c r="A87" s="78">
        <v>44618</v>
      </c>
      <c r="B87" s="79">
        <v>76</v>
      </c>
      <c r="C87" s="79">
        <v>4200</v>
      </c>
      <c r="D87" s="80">
        <f t="shared" si="9"/>
        <v>55.26</v>
      </c>
      <c r="E87" s="63"/>
      <c r="F87" s="79" t="s">
        <v>279</v>
      </c>
      <c r="G87" s="81" t="s">
        <v>125</v>
      </c>
      <c r="H87" s="62"/>
      <c r="I87" s="79" t="s">
        <v>313</v>
      </c>
      <c r="J87" s="79" t="s">
        <v>84</v>
      </c>
      <c r="K87" s="89">
        <f>ROUND(AVERAGE(D87:D90),2)</f>
        <v>55.62</v>
      </c>
      <c r="M87" s="88"/>
      <c r="O87" s="57"/>
    </row>
    <row r="88" ht="14.4" spans="1:15">
      <c r="A88" s="78">
        <v>44611</v>
      </c>
      <c r="B88" s="79">
        <v>90</v>
      </c>
      <c r="C88" s="79">
        <v>4400</v>
      </c>
      <c r="D88" s="80">
        <f t="shared" si="9"/>
        <v>48.89</v>
      </c>
      <c r="E88" s="63"/>
      <c r="F88" s="79" t="s">
        <v>279</v>
      </c>
      <c r="G88" s="81" t="s">
        <v>125</v>
      </c>
      <c r="H88" s="62"/>
      <c r="I88" s="79" t="s">
        <v>332</v>
      </c>
      <c r="J88" s="79" t="s">
        <v>84</v>
      </c>
      <c r="K88" s="89"/>
      <c r="M88" s="88"/>
      <c r="O88" s="57"/>
    </row>
    <row r="89" ht="14.4" spans="1:15">
      <c r="A89" s="78">
        <v>44609</v>
      </c>
      <c r="B89" s="79">
        <v>49</v>
      </c>
      <c r="C89" s="79">
        <v>3200</v>
      </c>
      <c r="D89" s="80">
        <f t="shared" si="9"/>
        <v>65.31</v>
      </c>
      <c r="E89" s="63"/>
      <c r="F89" s="79" t="s">
        <v>275</v>
      </c>
      <c r="G89" s="81" t="s">
        <v>125</v>
      </c>
      <c r="H89" s="62"/>
      <c r="I89" s="79" t="s">
        <v>313</v>
      </c>
      <c r="J89" s="79" t="s">
        <v>317</v>
      </c>
      <c r="K89" s="89"/>
      <c r="M89" s="88"/>
      <c r="O89" s="57"/>
    </row>
    <row r="90" ht="14.4" spans="1:15">
      <c r="A90" s="78">
        <v>44601</v>
      </c>
      <c r="B90" s="79">
        <v>66</v>
      </c>
      <c r="C90" s="79">
        <v>3500</v>
      </c>
      <c r="D90" s="80">
        <f t="shared" si="9"/>
        <v>53.03</v>
      </c>
      <c r="E90" s="63"/>
      <c r="F90" s="79" t="s">
        <v>275</v>
      </c>
      <c r="G90" s="81" t="s">
        <v>125</v>
      </c>
      <c r="H90" s="62"/>
      <c r="I90" s="79" t="s">
        <v>314</v>
      </c>
      <c r="J90" s="79" t="s">
        <v>84</v>
      </c>
      <c r="K90" s="89"/>
      <c r="M90" s="88"/>
      <c r="O90" s="57"/>
    </row>
    <row r="91" ht="14.4" spans="1:15">
      <c r="A91" s="78">
        <v>44588</v>
      </c>
      <c r="B91" s="79">
        <v>63</v>
      </c>
      <c r="C91" s="79">
        <v>3800</v>
      </c>
      <c r="D91" s="80">
        <f t="shared" si="9"/>
        <v>60.32</v>
      </c>
      <c r="E91" s="63"/>
      <c r="F91" s="79" t="s">
        <v>275</v>
      </c>
      <c r="G91" s="81" t="s">
        <v>125</v>
      </c>
      <c r="H91" s="62"/>
      <c r="I91" s="79" t="s">
        <v>332</v>
      </c>
      <c r="J91" s="79" t="s">
        <v>324</v>
      </c>
      <c r="K91" s="89">
        <f>ROUND(AVERAGE(D91:D95),2)</f>
        <v>54.42</v>
      </c>
      <c r="M91" s="88"/>
      <c r="O91" s="57"/>
    </row>
    <row r="92" ht="14.4" spans="1:15">
      <c r="A92" s="78">
        <v>44580</v>
      </c>
      <c r="B92" s="79">
        <v>90</v>
      </c>
      <c r="C92" s="79">
        <v>4600</v>
      </c>
      <c r="D92" s="80">
        <f t="shared" si="9"/>
        <v>51.11</v>
      </c>
      <c r="E92" s="63"/>
      <c r="F92" s="79" t="s">
        <v>279</v>
      </c>
      <c r="G92" s="81" t="s">
        <v>125</v>
      </c>
      <c r="H92" s="62"/>
      <c r="I92" s="79" t="s">
        <v>313</v>
      </c>
      <c r="J92" s="79" t="s">
        <v>84</v>
      </c>
      <c r="K92" s="89"/>
      <c r="M92" s="88"/>
      <c r="O92" s="57"/>
    </row>
    <row r="93" ht="14.4" spans="1:15">
      <c r="A93" s="78">
        <v>44566</v>
      </c>
      <c r="B93" s="79">
        <v>88</v>
      </c>
      <c r="C93" s="79">
        <v>4300</v>
      </c>
      <c r="D93" s="80">
        <f t="shared" si="9"/>
        <v>48.86</v>
      </c>
      <c r="E93" s="63"/>
      <c r="F93" s="79" t="s">
        <v>301</v>
      </c>
      <c r="G93" s="81" t="s">
        <v>125</v>
      </c>
      <c r="H93" s="62"/>
      <c r="I93" s="79" t="s">
        <v>329</v>
      </c>
      <c r="J93" s="79" t="s">
        <v>149</v>
      </c>
      <c r="K93" s="89"/>
      <c r="M93" s="88"/>
      <c r="O93" s="57"/>
    </row>
    <row r="94" ht="14.4" spans="1:15">
      <c r="A94" s="78">
        <v>44565</v>
      </c>
      <c r="B94" s="79">
        <v>90</v>
      </c>
      <c r="C94" s="79">
        <v>4000</v>
      </c>
      <c r="D94" s="80">
        <f t="shared" si="9"/>
        <v>44.44</v>
      </c>
      <c r="E94" s="63"/>
      <c r="F94" s="79" t="s">
        <v>279</v>
      </c>
      <c r="G94" s="81" t="s">
        <v>125</v>
      </c>
      <c r="H94" s="62"/>
      <c r="I94" s="79" t="s">
        <v>312</v>
      </c>
      <c r="J94" s="79" t="s">
        <v>84</v>
      </c>
      <c r="K94" s="89"/>
      <c r="M94" s="88"/>
      <c r="O94" s="57"/>
    </row>
    <row r="95" ht="14.4" spans="1:15">
      <c r="A95" s="78">
        <v>44563</v>
      </c>
      <c r="B95" s="79">
        <v>49</v>
      </c>
      <c r="C95" s="79">
        <v>3300</v>
      </c>
      <c r="D95" s="80">
        <f t="shared" si="9"/>
        <v>67.35</v>
      </c>
      <c r="E95" s="63"/>
      <c r="F95" s="79" t="s">
        <v>275</v>
      </c>
      <c r="G95" s="81" t="s">
        <v>125</v>
      </c>
      <c r="H95" s="62"/>
      <c r="I95" s="79" t="s">
        <v>329</v>
      </c>
      <c r="J95" s="79" t="s">
        <v>326</v>
      </c>
      <c r="K95" s="89"/>
      <c r="M95" s="88"/>
      <c r="O95" s="57"/>
    </row>
    <row r="96" ht="14.4" spans="1:15">
      <c r="A96" s="78">
        <v>44542</v>
      </c>
      <c r="B96" s="79">
        <v>90</v>
      </c>
      <c r="C96" s="79">
        <v>4800</v>
      </c>
      <c r="D96" s="80">
        <f t="shared" si="9"/>
        <v>53.33</v>
      </c>
      <c r="E96" s="63"/>
      <c r="F96" s="79" t="s">
        <v>279</v>
      </c>
      <c r="G96" s="81" t="s">
        <v>125</v>
      </c>
      <c r="H96" s="62"/>
      <c r="I96" s="79" t="s">
        <v>332</v>
      </c>
      <c r="J96" s="79" t="s">
        <v>84</v>
      </c>
      <c r="K96" s="89">
        <f>ROUND(AVERAGE(D96:D99),2)</f>
        <v>54.77</v>
      </c>
      <c r="M96" s="88"/>
      <c r="O96" s="57"/>
    </row>
    <row r="97" ht="14.4" spans="1:15">
      <c r="A97" s="78">
        <v>44539</v>
      </c>
      <c r="B97" s="79">
        <v>90</v>
      </c>
      <c r="C97" s="79">
        <v>5300</v>
      </c>
      <c r="D97" s="80">
        <f t="shared" si="9"/>
        <v>58.89</v>
      </c>
      <c r="E97" s="63"/>
      <c r="F97" s="79" t="s">
        <v>279</v>
      </c>
      <c r="G97" s="81" t="s">
        <v>125</v>
      </c>
      <c r="H97" s="62"/>
      <c r="I97" s="79" t="s">
        <v>332</v>
      </c>
      <c r="J97" s="79" t="s">
        <v>84</v>
      </c>
      <c r="K97" s="89"/>
      <c r="M97" s="88"/>
      <c r="O97" s="57"/>
    </row>
    <row r="98" ht="14.4" spans="1:15">
      <c r="A98" s="78">
        <v>44539</v>
      </c>
      <c r="B98" s="79">
        <v>63</v>
      </c>
      <c r="C98" s="79">
        <v>3500</v>
      </c>
      <c r="D98" s="80">
        <f t="shared" si="9"/>
        <v>55.56</v>
      </c>
      <c r="E98" s="63"/>
      <c r="F98" s="79" t="s">
        <v>275</v>
      </c>
      <c r="G98" s="81" t="s">
        <v>125</v>
      </c>
      <c r="H98" s="62"/>
      <c r="I98" s="79" t="s">
        <v>314</v>
      </c>
      <c r="J98" s="79" t="s">
        <v>324</v>
      </c>
      <c r="K98" s="89"/>
      <c r="M98" s="88"/>
      <c r="O98" s="57"/>
    </row>
    <row r="99" ht="14.4" spans="1:15">
      <c r="A99" s="78">
        <v>44534</v>
      </c>
      <c r="B99" s="79">
        <v>78</v>
      </c>
      <c r="C99" s="79">
        <v>4000</v>
      </c>
      <c r="D99" s="80">
        <f t="shared" si="9"/>
        <v>51.28</v>
      </c>
      <c r="E99" s="63"/>
      <c r="F99" s="79" t="s">
        <v>279</v>
      </c>
      <c r="G99" s="81" t="s">
        <v>125</v>
      </c>
      <c r="H99" s="62"/>
      <c r="I99" s="79" t="s">
        <v>332</v>
      </c>
      <c r="J99" s="79" t="s">
        <v>84</v>
      </c>
      <c r="K99" s="89"/>
      <c r="M99" s="88"/>
      <c r="O99" s="57"/>
    </row>
    <row r="100" ht="14.4" spans="1:15">
      <c r="A100" s="78">
        <v>44514</v>
      </c>
      <c r="B100" s="79">
        <v>90</v>
      </c>
      <c r="C100" s="79">
        <v>4500</v>
      </c>
      <c r="D100" s="80">
        <f t="shared" si="9"/>
        <v>50</v>
      </c>
      <c r="E100" s="63"/>
      <c r="F100" s="79" t="s">
        <v>279</v>
      </c>
      <c r="G100" s="81" t="s">
        <v>125</v>
      </c>
      <c r="H100" s="62"/>
      <c r="I100" s="79" t="s">
        <v>330</v>
      </c>
      <c r="J100" s="79" t="s">
        <v>84</v>
      </c>
      <c r="K100" s="89">
        <f>ROUND(AVERAGE(D100:D104),2)</f>
        <v>50.65</v>
      </c>
      <c r="M100" s="88"/>
      <c r="O100" s="57"/>
    </row>
    <row r="101" ht="14.4" spans="1:15">
      <c r="A101" s="78">
        <v>44514</v>
      </c>
      <c r="B101" s="79">
        <v>89</v>
      </c>
      <c r="C101" s="79">
        <v>4200</v>
      </c>
      <c r="D101" s="80">
        <f t="shared" si="9"/>
        <v>47.19</v>
      </c>
      <c r="E101" s="63"/>
      <c r="F101" s="79" t="s">
        <v>279</v>
      </c>
      <c r="G101" s="81" t="s">
        <v>125</v>
      </c>
      <c r="H101" s="62"/>
      <c r="I101" s="79" t="s">
        <v>313</v>
      </c>
      <c r="J101" s="79" t="s">
        <v>84</v>
      </c>
      <c r="K101" s="89"/>
      <c r="M101" s="88"/>
      <c r="O101" s="57"/>
    </row>
    <row r="102" ht="14.4" spans="1:15">
      <c r="A102" s="78">
        <v>44507</v>
      </c>
      <c r="B102" s="79">
        <v>90</v>
      </c>
      <c r="C102" s="79">
        <v>4300</v>
      </c>
      <c r="D102" s="80">
        <f t="shared" si="9"/>
        <v>47.78</v>
      </c>
      <c r="E102" s="63"/>
      <c r="F102" s="79" t="s">
        <v>279</v>
      </c>
      <c r="G102" s="81" t="s">
        <v>125</v>
      </c>
      <c r="H102" s="62"/>
      <c r="I102" s="79" t="s">
        <v>330</v>
      </c>
      <c r="J102" s="79" t="s">
        <v>84</v>
      </c>
      <c r="K102" s="89"/>
      <c r="M102" s="88"/>
      <c r="O102" s="57"/>
    </row>
    <row r="103" ht="14.4" spans="1:15">
      <c r="A103" s="78">
        <v>44505</v>
      </c>
      <c r="B103" s="79">
        <v>63.5</v>
      </c>
      <c r="C103" s="79">
        <v>3700</v>
      </c>
      <c r="D103" s="80">
        <f t="shared" si="9"/>
        <v>58.27</v>
      </c>
      <c r="E103" s="63"/>
      <c r="F103" s="79" t="s">
        <v>275</v>
      </c>
      <c r="G103" s="81" t="s">
        <v>125</v>
      </c>
      <c r="H103" s="62"/>
      <c r="I103" s="79" t="s">
        <v>332</v>
      </c>
      <c r="J103" s="79" t="s">
        <v>149</v>
      </c>
      <c r="K103" s="89"/>
      <c r="M103" s="88"/>
      <c r="O103" s="57"/>
    </row>
    <row r="104" ht="14.4" spans="1:15">
      <c r="A104" s="78">
        <v>44502</v>
      </c>
      <c r="B104" s="79">
        <v>80</v>
      </c>
      <c r="C104" s="79">
        <v>4000</v>
      </c>
      <c r="D104" s="80">
        <f t="shared" si="9"/>
        <v>50</v>
      </c>
      <c r="E104" s="63"/>
      <c r="F104" s="79" t="s">
        <v>279</v>
      </c>
      <c r="G104" s="81" t="s">
        <v>125</v>
      </c>
      <c r="H104" s="62"/>
      <c r="I104" s="79" t="s">
        <v>312</v>
      </c>
      <c r="J104" s="79" t="s">
        <v>84</v>
      </c>
      <c r="K104" s="89"/>
      <c r="M104" s="88"/>
      <c r="O104" s="57"/>
    </row>
    <row r="105" ht="14.4" spans="1:15">
      <c r="A105" s="78">
        <v>44500</v>
      </c>
      <c r="B105" s="79">
        <v>90</v>
      </c>
      <c r="C105" s="79">
        <v>4001</v>
      </c>
      <c r="D105" s="80">
        <f t="shared" si="9"/>
        <v>44.46</v>
      </c>
      <c r="E105" s="63"/>
      <c r="F105" s="79" t="s">
        <v>279</v>
      </c>
      <c r="G105" s="81" t="s">
        <v>125</v>
      </c>
      <c r="H105" s="62"/>
      <c r="I105" s="79" t="s">
        <v>332</v>
      </c>
      <c r="J105" s="79" t="s">
        <v>84</v>
      </c>
      <c r="K105" s="89">
        <f>ROUND(AVERAGE(D105:D110),2)</f>
        <v>52.97</v>
      </c>
      <c r="M105" s="88"/>
      <c r="O105" s="57"/>
    </row>
    <row r="106" ht="14.4" spans="1:15">
      <c r="A106" s="78">
        <v>44492</v>
      </c>
      <c r="B106" s="79">
        <v>99</v>
      </c>
      <c r="C106" s="79">
        <v>5100</v>
      </c>
      <c r="D106" s="80">
        <f t="shared" si="9"/>
        <v>51.52</v>
      </c>
      <c r="E106" s="63"/>
      <c r="F106" s="79" t="s">
        <v>286</v>
      </c>
      <c r="G106" s="81" t="s">
        <v>125</v>
      </c>
      <c r="H106" s="62"/>
      <c r="I106" s="79" t="s">
        <v>330</v>
      </c>
      <c r="J106" s="79" t="s">
        <v>84</v>
      </c>
      <c r="K106" s="89"/>
      <c r="M106" s="88"/>
      <c r="O106" s="57"/>
    </row>
    <row r="107" ht="14.4" spans="1:15">
      <c r="A107" s="78">
        <v>44481</v>
      </c>
      <c r="B107" s="79">
        <v>96</v>
      </c>
      <c r="C107" s="79">
        <v>5400</v>
      </c>
      <c r="D107" s="80">
        <f t="shared" si="9"/>
        <v>56.25</v>
      </c>
      <c r="E107" s="63"/>
      <c r="F107" s="79" t="s">
        <v>286</v>
      </c>
      <c r="G107" s="81" t="s">
        <v>125</v>
      </c>
      <c r="H107" s="62"/>
      <c r="I107" s="79" t="s">
        <v>313</v>
      </c>
      <c r="J107" s="79" t="s">
        <v>84</v>
      </c>
      <c r="K107" s="89"/>
      <c r="M107" s="88"/>
      <c r="O107" s="57"/>
    </row>
    <row r="108" s="55" customFormat="1" ht="14.4" spans="1:13">
      <c r="A108" s="78">
        <v>44477</v>
      </c>
      <c r="B108" s="79">
        <v>108</v>
      </c>
      <c r="C108" s="79">
        <v>6000</v>
      </c>
      <c r="D108" s="80">
        <f t="shared" si="9"/>
        <v>55.56</v>
      </c>
      <c r="E108" s="81">
        <f>ROUND(AVERAGE(D108:D114),2)</f>
        <v>58.8</v>
      </c>
      <c r="F108" s="79" t="s">
        <v>298</v>
      </c>
      <c r="G108" s="81" t="s">
        <v>125</v>
      </c>
      <c r="H108" s="81" t="s">
        <v>84</v>
      </c>
      <c r="I108" s="79" t="s">
        <v>314</v>
      </c>
      <c r="J108" s="79" t="s">
        <v>84</v>
      </c>
      <c r="K108" s="89"/>
      <c r="M108" s="88"/>
    </row>
    <row r="109" s="55" customFormat="1" ht="14.4" spans="1:13">
      <c r="A109" s="78">
        <v>44476</v>
      </c>
      <c r="B109" s="79">
        <v>90</v>
      </c>
      <c r="C109" s="79">
        <v>3900</v>
      </c>
      <c r="D109" s="80">
        <f t="shared" si="9"/>
        <v>43.33</v>
      </c>
      <c r="E109" s="81"/>
      <c r="F109" s="79" t="s">
        <v>279</v>
      </c>
      <c r="G109" s="81" t="s">
        <v>125</v>
      </c>
      <c r="H109" s="81" t="s">
        <v>149</v>
      </c>
      <c r="I109" s="79" t="s">
        <v>332</v>
      </c>
      <c r="J109" s="79" t="s">
        <v>84</v>
      </c>
      <c r="K109" s="89"/>
      <c r="M109" s="88"/>
    </row>
    <row r="110" s="55" customFormat="1" ht="14.4" spans="1:13">
      <c r="A110" s="78">
        <v>44470</v>
      </c>
      <c r="B110" s="79">
        <v>63</v>
      </c>
      <c r="C110" s="79">
        <v>4200</v>
      </c>
      <c r="D110" s="80">
        <f t="shared" si="9"/>
        <v>66.67</v>
      </c>
      <c r="E110" s="81"/>
      <c r="F110" s="79" t="s">
        <v>275</v>
      </c>
      <c r="G110" s="81" t="s">
        <v>125</v>
      </c>
      <c r="H110" s="81" t="s">
        <v>84</v>
      </c>
      <c r="I110" s="79" t="s">
        <v>332</v>
      </c>
      <c r="J110" s="79" t="s">
        <v>324</v>
      </c>
      <c r="K110" s="89"/>
      <c r="M110" s="88"/>
    </row>
    <row r="111" s="55" customFormat="1" ht="14.4" spans="1:13">
      <c r="A111" s="78">
        <v>44464</v>
      </c>
      <c r="B111" s="79">
        <v>49</v>
      </c>
      <c r="C111" s="79">
        <v>3700</v>
      </c>
      <c r="D111" s="80">
        <f t="shared" si="9"/>
        <v>75.51</v>
      </c>
      <c r="E111" s="81"/>
      <c r="F111" s="79" t="s">
        <v>275</v>
      </c>
      <c r="G111" s="81" t="s">
        <v>125</v>
      </c>
      <c r="H111" s="81" t="s">
        <v>84</v>
      </c>
      <c r="I111" s="79" t="s">
        <v>312</v>
      </c>
      <c r="J111" s="79" t="s">
        <v>149</v>
      </c>
      <c r="K111" s="89">
        <f>ROUND(AVERAGE(D111:D117),2)</f>
        <v>60.09</v>
      </c>
      <c r="M111" s="88"/>
    </row>
    <row r="112" s="55" customFormat="1" ht="14.4" spans="1:13">
      <c r="A112" s="78">
        <v>44462</v>
      </c>
      <c r="B112" s="79">
        <v>90</v>
      </c>
      <c r="C112" s="79">
        <v>4300</v>
      </c>
      <c r="D112" s="80">
        <f t="shared" si="9"/>
        <v>47.78</v>
      </c>
      <c r="E112" s="81"/>
      <c r="F112" s="79" t="s">
        <v>279</v>
      </c>
      <c r="G112" s="81" t="s">
        <v>125</v>
      </c>
      <c r="H112" s="81" t="s">
        <v>84</v>
      </c>
      <c r="I112" s="79" t="s">
        <v>329</v>
      </c>
      <c r="J112" s="79" t="s">
        <v>84</v>
      </c>
      <c r="K112" s="89"/>
      <c r="M112" s="88"/>
    </row>
    <row r="113" s="55" customFormat="1" ht="14.4" spans="1:13">
      <c r="A113" s="78">
        <v>44459</v>
      </c>
      <c r="B113" s="79">
        <v>90</v>
      </c>
      <c r="C113" s="79">
        <v>4800</v>
      </c>
      <c r="D113" s="80">
        <f t="shared" si="9"/>
        <v>53.33</v>
      </c>
      <c r="E113" s="81"/>
      <c r="F113" s="79" t="s">
        <v>279</v>
      </c>
      <c r="G113" s="81" t="s">
        <v>125</v>
      </c>
      <c r="H113" s="81" t="s">
        <v>84</v>
      </c>
      <c r="I113" s="79" t="s">
        <v>330</v>
      </c>
      <c r="J113" s="79" t="s">
        <v>84</v>
      </c>
      <c r="K113" s="89"/>
      <c r="M113" s="88"/>
    </row>
    <row r="114" ht="14.4" spans="1:15">
      <c r="A114" s="78">
        <v>44452</v>
      </c>
      <c r="B114" s="79">
        <v>49</v>
      </c>
      <c r="C114" s="79">
        <v>3400</v>
      </c>
      <c r="D114" s="80">
        <f t="shared" si="9"/>
        <v>69.39</v>
      </c>
      <c r="E114" s="81"/>
      <c r="F114" s="79" t="s">
        <v>275</v>
      </c>
      <c r="G114" s="81" t="s">
        <v>125</v>
      </c>
      <c r="H114" s="81" t="s">
        <v>149</v>
      </c>
      <c r="I114" s="79" t="s">
        <v>332</v>
      </c>
      <c r="J114" s="79" t="s">
        <v>317</v>
      </c>
      <c r="K114" s="89"/>
      <c r="M114" s="88"/>
      <c r="O114" s="57"/>
    </row>
    <row r="115" ht="14.4" spans="1:15">
      <c r="A115" s="78">
        <v>44451</v>
      </c>
      <c r="B115" s="79">
        <v>78</v>
      </c>
      <c r="C115" s="79">
        <v>4000</v>
      </c>
      <c r="D115" s="80">
        <f t="shared" si="9"/>
        <v>51.28</v>
      </c>
      <c r="E115" s="63">
        <f>ROUND(AVERAGE(D115:D121),2)</f>
        <v>57.76</v>
      </c>
      <c r="F115" s="79" t="s">
        <v>279</v>
      </c>
      <c r="G115" s="81" t="s">
        <v>125</v>
      </c>
      <c r="H115" s="81" t="s">
        <v>84</v>
      </c>
      <c r="I115" s="79" t="s">
        <v>313</v>
      </c>
      <c r="J115" s="79" t="s">
        <v>84</v>
      </c>
      <c r="K115" s="89"/>
      <c r="M115" s="88"/>
      <c r="O115" s="57"/>
    </row>
    <row r="116" ht="14.4" spans="1:15">
      <c r="A116" s="78">
        <v>44444</v>
      </c>
      <c r="B116" s="79">
        <v>90</v>
      </c>
      <c r="C116" s="79">
        <v>4400</v>
      </c>
      <c r="D116" s="80">
        <f t="shared" si="9"/>
        <v>48.89</v>
      </c>
      <c r="E116" s="63"/>
      <c r="F116" s="79" t="s">
        <v>279</v>
      </c>
      <c r="G116" s="81" t="s">
        <v>125</v>
      </c>
      <c r="H116" s="81" t="s">
        <v>84</v>
      </c>
      <c r="I116" s="79" t="s">
        <v>312</v>
      </c>
      <c r="J116" s="79" t="s">
        <v>84</v>
      </c>
      <c r="K116" s="89"/>
      <c r="M116" s="88"/>
      <c r="O116" s="57"/>
    </row>
    <row r="117" ht="14.4" spans="1:15">
      <c r="A117" s="78">
        <v>44443</v>
      </c>
      <c r="B117" s="79">
        <v>49.72</v>
      </c>
      <c r="C117" s="79">
        <v>3700</v>
      </c>
      <c r="D117" s="80">
        <f t="shared" si="9"/>
        <v>74.42</v>
      </c>
      <c r="E117" s="63"/>
      <c r="F117" s="79" t="s">
        <v>275</v>
      </c>
      <c r="G117" s="81" t="s">
        <v>125</v>
      </c>
      <c r="H117" s="62" t="s">
        <v>84</v>
      </c>
      <c r="I117" s="79" t="s">
        <v>314</v>
      </c>
      <c r="J117" s="79" t="s">
        <v>326</v>
      </c>
      <c r="K117" s="89"/>
      <c r="M117" s="88"/>
      <c r="O117" s="57"/>
    </row>
    <row r="118" ht="14.4" spans="1:15">
      <c r="A118" s="78">
        <v>44438</v>
      </c>
      <c r="B118" s="79">
        <v>89</v>
      </c>
      <c r="C118" s="79">
        <v>4300</v>
      </c>
      <c r="D118" s="80">
        <f t="shared" ref="D118:D123" si="10">ROUND(C118/B118,2)</f>
        <v>48.31</v>
      </c>
      <c r="E118" s="63"/>
      <c r="F118" s="79" t="s">
        <v>279</v>
      </c>
      <c r="G118" s="81" t="s">
        <v>125</v>
      </c>
      <c r="H118" s="62" t="s">
        <v>149</v>
      </c>
      <c r="I118" s="79" t="s">
        <v>330</v>
      </c>
      <c r="J118" s="79" t="s">
        <v>84</v>
      </c>
      <c r="K118" s="89">
        <f>ROUND(AVERAGE(D118:D123),2)</f>
        <v>55.6</v>
      </c>
      <c r="M118" s="88"/>
      <c r="O118" s="57"/>
    </row>
    <row r="119" ht="14.4" spans="1:15">
      <c r="A119" s="78">
        <v>44435</v>
      </c>
      <c r="B119" s="79">
        <v>50</v>
      </c>
      <c r="C119" s="79">
        <v>3500</v>
      </c>
      <c r="D119" s="80">
        <f t="shared" si="10"/>
        <v>70</v>
      </c>
      <c r="E119" s="63"/>
      <c r="F119" s="79" t="s">
        <v>275</v>
      </c>
      <c r="G119" s="81" t="s">
        <v>125</v>
      </c>
      <c r="H119" s="62" t="s">
        <v>84</v>
      </c>
      <c r="I119" s="79" t="s">
        <v>332</v>
      </c>
      <c r="J119" s="79" t="s">
        <v>324</v>
      </c>
      <c r="K119" s="89"/>
      <c r="M119" s="88"/>
      <c r="O119" s="57"/>
    </row>
    <row r="120" ht="14.4" spans="1:15">
      <c r="A120" s="78">
        <v>44429</v>
      </c>
      <c r="B120" s="79">
        <v>63</v>
      </c>
      <c r="C120" s="79">
        <v>3200</v>
      </c>
      <c r="D120" s="80">
        <f t="shared" si="10"/>
        <v>50.79</v>
      </c>
      <c r="E120" s="63"/>
      <c r="F120" s="79" t="s">
        <v>275</v>
      </c>
      <c r="G120" s="81" t="s">
        <v>125</v>
      </c>
      <c r="H120" s="62" t="s">
        <v>84</v>
      </c>
      <c r="I120" s="79" t="s">
        <v>314</v>
      </c>
      <c r="J120" s="79" t="s">
        <v>149</v>
      </c>
      <c r="K120" s="89"/>
      <c r="M120" s="88"/>
      <c r="O120" s="57"/>
    </row>
    <row r="121" ht="14.4" spans="1:15">
      <c r="A121" s="78">
        <v>44429</v>
      </c>
      <c r="B121" s="79">
        <v>99</v>
      </c>
      <c r="C121" s="79">
        <v>6000</v>
      </c>
      <c r="D121" s="80">
        <f t="shared" si="10"/>
        <v>60.61</v>
      </c>
      <c r="E121" s="63"/>
      <c r="F121" s="79" t="s">
        <v>328</v>
      </c>
      <c r="G121" s="81" t="s">
        <v>125</v>
      </c>
      <c r="H121" s="62" t="s">
        <v>84</v>
      </c>
      <c r="I121" s="79" t="s">
        <v>312</v>
      </c>
      <c r="J121" s="79" t="s">
        <v>84</v>
      </c>
      <c r="K121" s="89"/>
      <c r="M121" s="88"/>
      <c r="O121" s="57"/>
    </row>
    <row r="122" ht="14.4" spans="1:15">
      <c r="A122" s="78">
        <v>44421</v>
      </c>
      <c r="B122" s="79">
        <v>90</v>
      </c>
      <c r="C122" s="79">
        <v>4750</v>
      </c>
      <c r="D122" s="80">
        <f t="shared" si="10"/>
        <v>52.78</v>
      </c>
      <c r="E122" s="63">
        <f>ROUND(AVERAGE(D123:D132),2)</f>
        <v>51.11</v>
      </c>
      <c r="F122" s="79" t="s">
        <v>279</v>
      </c>
      <c r="G122" s="81" t="s">
        <v>125</v>
      </c>
      <c r="H122" s="62" t="s">
        <v>149</v>
      </c>
      <c r="I122" s="79" t="s">
        <v>313</v>
      </c>
      <c r="J122" s="79" t="s">
        <v>84</v>
      </c>
      <c r="K122" s="89"/>
      <c r="M122" s="88"/>
      <c r="O122" s="57"/>
    </row>
    <row r="123" ht="14.4" spans="1:15">
      <c r="A123" s="78">
        <v>44420</v>
      </c>
      <c r="B123" s="79">
        <v>90</v>
      </c>
      <c r="C123" s="79">
        <v>4600</v>
      </c>
      <c r="D123" s="80">
        <f t="shared" si="10"/>
        <v>51.11</v>
      </c>
      <c r="E123" s="63"/>
      <c r="F123" s="79" t="s">
        <v>279</v>
      </c>
      <c r="G123" s="81" t="s">
        <v>125</v>
      </c>
      <c r="H123" s="62" t="s">
        <v>149</v>
      </c>
      <c r="I123" s="79" t="s">
        <v>312</v>
      </c>
      <c r="J123" s="79" t="s">
        <v>84</v>
      </c>
      <c r="K123" s="89"/>
      <c r="M123" s="88"/>
      <c r="O123" s="57"/>
    </row>
    <row r="124" spans="1:15">
      <c r="A124" s="90"/>
      <c r="B124" s="90"/>
      <c r="C124" s="90"/>
      <c r="D124" s="90"/>
      <c r="E124" s="63"/>
      <c r="F124" s="90"/>
      <c r="G124" s="90"/>
      <c r="H124" s="90" t="s">
        <v>149</v>
      </c>
      <c r="I124" s="90"/>
      <c r="J124" s="90"/>
      <c r="K124" s="88"/>
      <c r="M124" s="88"/>
      <c r="O124" s="57"/>
    </row>
    <row r="125" spans="1:15">
      <c r="A125" s="90"/>
      <c r="B125" s="90"/>
      <c r="C125" s="90"/>
      <c r="D125" s="90"/>
      <c r="E125" s="63"/>
      <c r="F125" s="90"/>
      <c r="G125" s="90"/>
      <c r="H125" s="90" t="s">
        <v>84</v>
      </c>
      <c r="I125" s="90"/>
      <c r="J125" s="90"/>
      <c r="K125" s="88"/>
      <c r="M125" s="88"/>
      <c r="O125" s="57"/>
    </row>
    <row r="126" spans="1:15">
      <c r="A126" s="90"/>
      <c r="B126" s="90"/>
      <c r="C126" s="90"/>
      <c r="D126" s="90"/>
      <c r="E126" s="63"/>
      <c r="F126" s="90"/>
      <c r="G126" s="90"/>
      <c r="H126" s="90" t="s">
        <v>333</v>
      </c>
      <c r="I126" s="90"/>
      <c r="J126" s="90"/>
      <c r="K126" s="88"/>
      <c r="M126" s="88"/>
      <c r="O126" s="57"/>
    </row>
    <row r="127" spans="1:15">
      <c r="A127" s="90"/>
      <c r="B127" s="90"/>
      <c r="C127" s="90"/>
      <c r="D127" s="90"/>
      <c r="E127" s="63"/>
      <c r="F127" s="90"/>
      <c r="G127" s="90"/>
      <c r="H127" s="90" t="s">
        <v>84</v>
      </c>
      <c r="I127" s="90"/>
      <c r="J127" s="90"/>
      <c r="K127" s="88"/>
      <c r="M127" s="88"/>
      <c r="O127" s="57"/>
    </row>
    <row r="128" spans="1:15">
      <c r="A128" s="90"/>
      <c r="B128" s="90"/>
      <c r="C128" s="90"/>
      <c r="D128" s="90"/>
      <c r="E128" s="63"/>
      <c r="F128" s="90"/>
      <c r="G128" s="90"/>
      <c r="H128" s="90" t="s">
        <v>84</v>
      </c>
      <c r="I128" s="90"/>
      <c r="J128" s="90"/>
      <c r="K128" s="88"/>
      <c r="M128" s="88"/>
      <c r="O128" s="57"/>
    </row>
    <row r="129" spans="1:15">
      <c r="A129" s="90"/>
      <c r="B129" s="90"/>
      <c r="C129" s="90"/>
      <c r="D129" s="90"/>
      <c r="E129" s="63"/>
      <c r="F129" s="90"/>
      <c r="G129" s="90"/>
      <c r="H129" s="90" t="s">
        <v>84</v>
      </c>
      <c r="I129" s="90"/>
      <c r="J129" s="90"/>
      <c r="K129" s="88"/>
      <c r="M129" s="88"/>
      <c r="O129" s="57"/>
    </row>
    <row r="130" spans="1:15">
      <c r="A130" s="90"/>
      <c r="B130" s="90"/>
      <c r="C130" s="90"/>
      <c r="D130" s="90"/>
      <c r="E130" s="63"/>
      <c r="F130" s="90"/>
      <c r="G130" s="90"/>
      <c r="H130" s="90" t="s">
        <v>84</v>
      </c>
      <c r="I130" s="90"/>
      <c r="J130" s="90"/>
      <c r="K130" s="88"/>
      <c r="M130" s="88"/>
      <c r="O130" s="57"/>
    </row>
    <row r="131" spans="1:15">
      <c r="A131" s="90"/>
      <c r="B131" s="90"/>
      <c r="C131" s="90"/>
      <c r="D131" s="90"/>
      <c r="E131" s="63"/>
      <c r="F131" s="90"/>
      <c r="G131" s="90"/>
      <c r="H131" s="90" t="s">
        <v>84</v>
      </c>
      <c r="I131" s="90"/>
      <c r="J131" s="90"/>
      <c r="K131" s="88"/>
      <c r="M131" s="88"/>
      <c r="O131" s="57"/>
    </row>
    <row r="132" spans="1:15">
      <c r="A132" s="90"/>
      <c r="B132" s="90"/>
      <c r="C132" s="90"/>
      <c r="D132" s="90"/>
      <c r="E132" s="63"/>
      <c r="F132" s="90"/>
      <c r="G132" s="90"/>
      <c r="H132" s="90" t="s">
        <v>84</v>
      </c>
      <c r="I132" s="90"/>
      <c r="J132" s="90"/>
      <c r="K132" s="88"/>
      <c r="M132" s="88"/>
      <c r="O132" s="57"/>
    </row>
    <row r="133" spans="1:15">
      <c r="A133" s="88"/>
      <c r="B133" s="88"/>
      <c r="C133" s="88"/>
      <c r="D133" s="88"/>
      <c r="E133" s="63" t="e">
        <f>ROUND(AVERAGE(D133:D138),2)</f>
        <v>#DIV/0!</v>
      </c>
      <c r="F133" s="88"/>
      <c r="G133" s="88"/>
      <c r="H133" s="88" t="s">
        <v>149</v>
      </c>
      <c r="I133" s="88"/>
      <c r="J133" s="88"/>
      <c r="K133" s="88"/>
      <c r="M133" s="88"/>
      <c r="O133" s="57"/>
    </row>
    <row r="134" spans="1:15">
      <c r="A134" s="88"/>
      <c r="B134" s="88"/>
      <c r="C134" s="88"/>
      <c r="D134" s="88"/>
      <c r="E134" s="63"/>
      <c r="F134" s="88"/>
      <c r="G134" s="88"/>
      <c r="H134" s="88" t="s">
        <v>84</v>
      </c>
      <c r="I134" s="88"/>
      <c r="J134" s="88"/>
      <c r="K134" s="88"/>
      <c r="M134" s="88"/>
      <c r="O134" s="57"/>
    </row>
    <row r="135" spans="1:15">
      <c r="A135" s="88"/>
      <c r="B135" s="88"/>
      <c r="C135" s="88"/>
      <c r="D135" s="88"/>
      <c r="E135" s="63"/>
      <c r="F135" s="88"/>
      <c r="G135" s="88"/>
      <c r="H135" s="88" t="s">
        <v>84</v>
      </c>
      <c r="I135" s="88"/>
      <c r="J135" s="88"/>
      <c r="K135" s="88"/>
      <c r="M135" s="88"/>
      <c r="O135" s="57"/>
    </row>
    <row r="136" spans="1:15">
      <c r="A136" s="88"/>
      <c r="B136" s="88"/>
      <c r="C136" s="88"/>
      <c r="D136" s="88"/>
      <c r="E136" s="63"/>
      <c r="F136" s="88"/>
      <c r="G136" s="88"/>
      <c r="H136" s="88" t="s">
        <v>84</v>
      </c>
      <c r="I136" s="88"/>
      <c r="J136" s="88"/>
      <c r="K136" s="88"/>
      <c r="M136" s="88"/>
      <c r="O136" s="57"/>
    </row>
    <row r="137" spans="1:15">
      <c r="A137" s="88"/>
      <c r="B137" s="88"/>
      <c r="C137" s="88"/>
      <c r="D137" s="88"/>
      <c r="E137" s="63"/>
      <c r="F137" s="88"/>
      <c r="G137" s="88"/>
      <c r="H137" s="88" t="s">
        <v>84</v>
      </c>
      <c r="I137" s="88"/>
      <c r="J137" s="88"/>
      <c r="K137" s="88"/>
      <c r="M137" s="88"/>
      <c r="O137" s="57"/>
    </row>
    <row r="138" spans="1:15">
      <c r="A138" s="88"/>
      <c r="B138" s="88"/>
      <c r="C138" s="88"/>
      <c r="D138" s="88"/>
      <c r="E138" s="63"/>
      <c r="F138" s="88"/>
      <c r="G138" s="88"/>
      <c r="H138" s="88" t="s">
        <v>84</v>
      </c>
      <c r="I138" s="88"/>
      <c r="J138" s="88"/>
      <c r="K138" s="88"/>
      <c r="M138" s="88"/>
      <c r="O138" s="57"/>
    </row>
    <row r="139" spans="1:15">
      <c r="A139" s="88"/>
      <c r="B139" s="88"/>
      <c r="C139" s="88"/>
      <c r="D139" s="88"/>
      <c r="E139" s="63" t="e">
        <f>ROUND(AVERAGE(D139),2)</f>
        <v>#DIV/0!</v>
      </c>
      <c r="F139" s="88"/>
      <c r="G139" s="88"/>
      <c r="H139" s="88" t="s">
        <v>84</v>
      </c>
      <c r="I139" s="88"/>
      <c r="J139" s="88"/>
      <c r="K139" s="88"/>
      <c r="M139" s="88"/>
      <c r="O139" s="57"/>
    </row>
    <row r="140" spans="1:15">
      <c r="A140" s="88"/>
      <c r="B140" s="88"/>
      <c r="C140" s="88"/>
      <c r="D140" s="88"/>
      <c r="E140" s="63" t="e">
        <f>ROUND(AVERAGE(D140:D142),2)</f>
        <v>#DIV/0!</v>
      </c>
      <c r="F140" s="88"/>
      <c r="G140" s="88"/>
      <c r="H140" s="88" t="s">
        <v>84</v>
      </c>
      <c r="I140" s="88"/>
      <c r="J140" s="88"/>
      <c r="K140" s="88"/>
      <c r="M140" s="88"/>
      <c r="O140" s="57"/>
    </row>
    <row r="141" spans="1:15">
      <c r="A141" s="88"/>
      <c r="B141" s="88"/>
      <c r="C141" s="88"/>
      <c r="D141" s="88"/>
      <c r="E141" s="63"/>
      <c r="F141" s="88"/>
      <c r="G141" s="88"/>
      <c r="H141" s="88" t="s">
        <v>84</v>
      </c>
      <c r="I141" s="88"/>
      <c r="J141" s="88"/>
      <c r="K141" s="88"/>
      <c r="M141" s="88"/>
      <c r="O141" s="57"/>
    </row>
    <row r="142" spans="1:15">
      <c r="A142" s="88"/>
      <c r="B142" s="88"/>
      <c r="C142" s="88"/>
      <c r="D142" s="88"/>
      <c r="E142" s="63"/>
      <c r="F142" s="88"/>
      <c r="G142" s="88"/>
      <c r="H142" s="88" t="s">
        <v>538</v>
      </c>
      <c r="I142" s="88"/>
      <c r="J142" s="88"/>
      <c r="K142" s="88"/>
      <c r="M142" s="88"/>
      <c r="O142" s="57"/>
    </row>
    <row r="143" spans="1:15">
      <c r="A143" s="88"/>
      <c r="B143" s="88"/>
      <c r="C143" s="88"/>
      <c r="D143" s="88"/>
      <c r="F143" s="88"/>
      <c r="I143" s="57"/>
      <c r="N143" s="58"/>
      <c r="O143" s="57"/>
    </row>
    <row r="144" spans="1:15">
      <c r="A144" s="88"/>
      <c r="B144" s="88"/>
      <c r="C144" s="88"/>
      <c r="D144" s="88"/>
      <c r="F144" s="88"/>
      <c r="I144" s="57"/>
      <c r="N144" s="58"/>
      <c r="O144" s="57"/>
    </row>
    <row r="145" spans="1:15">
      <c r="A145" s="57"/>
      <c r="B145" s="57"/>
      <c r="C145" s="57"/>
      <c r="D145" s="57"/>
      <c r="I145" s="57"/>
      <c r="N145" s="58"/>
      <c r="O145" s="57"/>
    </row>
    <row r="146" spans="1:15">
      <c r="A146" s="57"/>
      <c r="B146" s="57"/>
      <c r="C146" s="57"/>
      <c r="D146" s="57"/>
      <c r="E146" s="57"/>
      <c r="F146" s="57"/>
      <c r="G146" s="57"/>
      <c r="H146" s="57"/>
      <c r="I146" s="57"/>
      <c r="N146" s="58"/>
      <c r="O146" s="57"/>
    </row>
    <row r="147" spans="1:15">
      <c r="A147" s="57"/>
      <c r="B147" s="57"/>
      <c r="C147" s="57"/>
      <c r="D147" s="57"/>
      <c r="E147" s="57"/>
      <c r="F147" s="57"/>
      <c r="G147" s="57"/>
      <c r="H147" s="57"/>
      <c r="I147" s="57"/>
      <c r="N147" s="58"/>
      <c r="O147" s="57"/>
    </row>
    <row r="148" spans="1:15">
      <c r="A148" s="57"/>
      <c r="B148" s="57"/>
      <c r="C148" s="57"/>
      <c r="D148" s="57"/>
      <c r="E148" s="57"/>
      <c r="F148" s="57"/>
      <c r="G148" s="57"/>
      <c r="H148" s="57"/>
      <c r="I148" s="57"/>
      <c r="N148" s="58"/>
      <c r="O148" s="57"/>
    </row>
    <row r="149" spans="1:15">
      <c r="A149" s="57"/>
      <c r="B149" s="57"/>
      <c r="C149" s="57"/>
      <c r="D149" s="57"/>
      <c r="E149" s="57"/>
      <c r="F149" s="57"/>
      <c r="G149" s="57"/>
      <c r="H149" s="57"/>
      <c r="I149" s="57"/>
      <c r="N149" s="58"/>
      <c r="O149" s="57"/>
    </row>
    <row r="150" spans="1:15">
      <c r="A150" s="57"/>
      <c r="B150" s="57"/>
      <c r="C150" s="57"/>
      <c r="D150" s="57"/>
      <c r="E150" s="57"/>
      <c r="F150" s="57"/>
      <c r="G150" s="57"/>
      <c r="H150" s="57"/>
      <c r="I150" s="57"/>
      <c r="N150" s="58"/>
      <c r="O150" s="57"/>
    </row>
    <row r="151" spans="1:15">
      <c r="A151" s="57"/>
      <c r="B151" s="57"/>
      <c r="C151" s="57"/>
      <c r="D151" s="57"/>
      <c r="E151" s="57"/>
      <c r="F151" s="57"/>
      <c r="G151" s="57"/>
      <c r="H151" s="57"/>
      <c r="I151" s="57"/>
      <c r="N151" s="58"/>
      <c r="O151" s="57"/>
    </row>
    <row r="152" spans="1:15">
      <c r="A152" s="57"/>
      <c r="B152" s="57"/>
      <c r="C152" s="57"/>
      <c r="D152" s="57"/>
      <c r="E152" s="57"/>
      <c r="F152" s="57"/>
      <c r="G152" s="57"/>
      <c r="H152" s="57"/>
      <c r="I152" s="57"/>
      <c r="N152" s="58"/>
      <c r="O152" s="57"/>
    </row>
    <row r="153" spans="1:15">
      <c r="A153" s="57"/>
      <c r="B153" s="57"/>
      <c r="C153" s="57"/>
      <c r="D153" s="57"/>
      <c r="E153" s="57"/>
      <c r="F153" s="57"/>
      <c r="G153" s="57"/>
      <c r="H153" s="57"/>
      <c r="I153" s="57"/>
      <c r="N153" s="58"/>
      <c r="O153" s="57"/>
    </row>
    <row r="154" spans="1:15">
      <c r="A154" s="57"/>
      <c r="B154" s="57"/>
      <c r="C154" s="57"/>
      <c r="D154" s="57"/>
      <c r="E154" s="57"/>
      <c r="F154" s="57"/>
      <c r="G154" s="57"/>
      <c r="H154" s="57"/>
      <c r="I154" s="57"/>
      <c r="N154" s="58"/>
      <c r="O154" s="57"/>
    </row>
    <row r="155" spans="1:15">
      <c r="A155" s="57"/>
      <c r="B155" s="57"/>
      <c r="C155" s="57"/>
      <c r="D155" s="57"/>
      <c r="E155" s="57"/>
      <c r="F155" s="57"/>
      <c r="G155" s="57"/>
      <c r="H155" s="57"/>
      <c r="I155" s="57"/>
      <c r="N155" s="58"/>
      <c r="O155" s="57"/>
    </row>
    <row r="156" spans="1:15">
      <c r="A156" s="57"/>
      <c r="B156" s="57"/>
      <c r="C156" s="57"/>
      <c r="D156" s="57"/>
      <c r="E156" s="57"/>
      <c r="F156" s="57"/>
      <c r="G156" s="57"/>
      <c r="H156" s="57"/>
      <c r="I156" s="57"/>
      <c r="N156" s="58"/>
      <c r="O156" s="57"/>
    </row>
    <row r="157" spans="1:15">
      <c r="A157" s="57"/>
      <c r="B157" s="57"/>
      <c r="C157" s="57"/>
      <c r="D157" s="57"/>
      <c r="E157" s="57"/>
      <c r="F157" s="57"/>
      <c r="G157" s="57"/>
      <c r="H157" s="57"/>
      <c r="I157" s="57"/>
      <c r="N157" s="58"/>
      <c r="O157" s="57"/>
    </row>
    <row r="158" spans="1:15">
      <c r="A158" s="57"/>
      <c r="B158" s="57"/>
      <c r="C158" s="57"/>
      <c r="D158" s="57"/>
      <c r="E158" s="57"/>
      <c r="F158" s="57"/>
      <c r="G158" s="57"/>
      <c r="H158" s="57"/>
      <c r="I158" s="57"/>
      <c r="N158" s="58"/>
      <c r="O158" s="57"/>
    </row>
    <row r="159" spans="1:15">
      <c r="A159" s="57"/>
      <c r="B159" s="57"/>
      <c r="C159" s="57"/>
      <c r="D159" s="57"/>
      <c r="E159" s="57"/>
      <c r="F159" s="57"/>
      <c r="G159" s="57"/>
      <c r="H159" s="57"/>
      <c r="I159" s="57"/>
      <c r="N159" s="58"/>
      <c r="O159" s="57"/>
    </row>
    <row r="160" spans="1:15">
      <c r="A160" s="57"/>
      <c r="B160" s="57"/>
      <c r="C160" s="57"/>
      <c r="D160" s="57"/>
      <c r="E160" s="57"/>
      <c r="F160" s="57"/>
      <c r="G160" s="57"/>
      <c r="H160" s="57"/>
      <c r="I160" s="57"/>
      <c r="N160" s="58"/>
      <c r="O160" s="57"/>
    </row>
    <row r="161" spans="1:15">
      <c r="A161" s="57"/>
      <c r="B161" s="57"/>
      <c r="C161" s="57"/>
      <c r="D161" s="57"/>
      <c r="E161" s="57"/>
      <c r="F161" s="57"/>
      <c r="G161" s="57"/>
      <c r="H161" s="57"/>
      <c r="I161" s="57"/>
      <c r="N161" s="58"/>
      <c r="O161" s="57"/>
    </row>
    <row r="162" spans="1:15">
      <c r="A162" s="57"/>
      <c r="B162" s="57"/>
      <c r="C162" s="57"/>
      <c r="D162" s="57"/>
      <c r="E162" s="57"/>
      <c r="F162" s="57"/>
      <c r="G162" s="57"/>
      <c r="H162" s="57"/>
      <c r="I162" s="57"/>
      <c r="N162" s="58"/>
      <c r="O162" s="57"/>
    </row>
    <row r="163" spans="1:15">
      <c r="A163" s="57"/>
      <c r="B163" s="57"/>
      <c r="C163" s="57"/>
      <c r="D163" s="57"/>
      <c r="E163" s="57"/>
      <c r="F163" s="57"/>
      <c r="G163" s="57"/>
      <c r="H163" s="57"/>
      <c r="I163" s="57"/>
      <c r="M163" s="58"/>
      <c r="O163" s="57"/>
    </row>
    <row r="164" spans="1:15">
      <c r="A164" s="57"/>
      <c r="B164" s="57"/>
      <c r="C164" s="57"/>
      <c r="D164" s="57"/>
      <c r="E164" s="57"/>
      <c r="F164" s="57"/>
      <c r="G164" s="57"/>
      <c r="H164" s="57"/>
      <c r="I164" s="57"/>
      <c r="M164" s="58"/>
      <c r="O164" s="57"/>
    </row>
    <row r="165" spans="1:15">
      <c r="A165" s="57"/>
      <c r="B165" s="57"/>
      <c r="C165" s="57"/>
      <c r="D165" s="57"/>
      <c r="E165" s="57"/>
      <c r="F165" s="57"/>
      <c r="G165" s="57"/>
      <c r="H165" s="57"/>
      <c r="I165" s="57"/>
      <c r="M165" s="58"/>
      <c r="O165" s="57"/>
    </row>
    <row r="166" spans="1:15">
      <c r="A166" s="57"/>
      <c r="B166" s="57"/>
      <c r="C166" s="57"/>
      <c r="D166" s="57"/>
      <c r="E166" s="57"/>
      <c r="F166" s="57"/>
      <c r="G166" s="57"/>
      <c r="H166" s="57"/>
      <c r="I166" s="57"/>
      <c r="M166" s="58"/>
      <c r="O166" s="57"/>
    </row>
    <row r="167" spans="1:15">
      <c r="A167" s="57"/>
      <c r="B167" s="57"/>
      <c r="C167" s="57"/>
      <c r="D167" s="57"/>
      <c r="E167" s="57"/>
      <c r="F167" s="57"/>
      <c r="G167" s="57"/>
      <c r="H167" s="57"/>
      <c r="I167" s="57"/>
      <c r="M167" s="58"/>
      <c r="O167" s="57"/>
    </row>
    <row r="168" spans="1:15">
      <c r="A168" s="57"/>
      <c r="B168" s="57"/>
      <c r="C168" s="57"/>
      <c r="D168" s="57"/>
      <c r="E168" s="57"/>
      <c r="F168" s="57"/>
      <c r="G168" s="57"/>
      <c r="H168" s="57"/>
      <c r="I168" s="57"/>
      <c r="M168" s="58"/>
      <c r="O168" s="57"/>
    </row>
    <row r="169" spans="1:15">
      <c r="A169" s="57"/>
      <c r="B169" s="57"/>
      <c r="C169" s="57"/>
      <c r="D169" s="57"/>
      <c r="E169" s="57"/>
      <c r="F169" s="57"/>
      <c r="G169" s="57"/>
      <c r="H169" s="57"/>
      <c r="I169" s="57"/>
      <c r="M169" s="58"/>
      <c r="O169" s="57"/>
    </row>
    <row r="170" spans="1:15">
      <c r="A170" s="57"/>
      <c r="B170" s="57"/>
      <c r="C170" s="57"/>
      <c r="D170" s="57"/>
      <c r="E170" s="57"/>
      <c r="F170" s="57"/>
      <c r="G170" s="57"/>
      <c r="H170" s="57"/>
      <c r="I170" s="57"/>
      <c r="M170" s="58"/>
      <c r="O170" s="57"/>
    </row>
    <row r="171" spans="1:15">
      <c r="A171" s="57"/>
      <c r="B171" s="57"/>
      <c r="C171" s="57"/>
      <c r="D171" s="57"/>
      <c r="E171" s="57"/>
      <c r="F171" s="57"/>
      <c r="G171" s="57"/>
      <c r="H171" s="57"/>
      <c r="I171" s="57"/>
      <c r="M171" s="58"/>
      <c r="O171" s="57"/>
    </row>
    <row r="172" spans="1:15">
      <c r="A172" s="57"/>
      <c r="B172" s="57"/>
      <c r="C172" s="57"/>
      <c r="D172" s="57"/>
      <c r="E172" s="57"/>
      <c r="F172" s="57"/>
      <c r="G172" s="57"/>
      <c r="H172" s="57"/>
      <c r="I172" s="57"/>
      <c r="M172" s="58"/>
      <c r="O172" s="57"/>
    </row>
    <row r="173" spans="1:15">
      <c r="A173" s="57"/>
      <c r="B173" s="57"/>
      <c r="C173" s="57"/>
      <c r="D173" s="57"/>
      <c r="E173" s="57"/>
      <c r="F173" s="57"/>
      <c r="G173" s="57"/>
      <c r="H173" s="57"/>
      <c r="I173" s="57"/>
      <c r="M173" s="58"/>
      <c r="O173" s="57"/>
    </row>
    <row r="174" spans="1:15">
      <c r="A174" s="57"/>
      <c r="B174" s="57"/>
      <c r="C174" s="57"/>
      <c r="D174" s="57"/>
      <c r="E174" s="57"/>
      <c r="F174" s="57"/>
      <c r="G174" s="57"/>
      <c r="H174" s="57"/>
      <c r="I174" s="57"/>
      <c r="M174" s="58"/>
      <c r="O174" s="57"/>
    </row>
    <row r="175" spans="1:15">
      <c r="A175" s="57"/>
      <c r="B175" s="57"/>
      <c r="C175" s="57"/>
      <c r="D175" s="57"/>
      <c r="E175" s="57"/>
      <c r="F175" s="57"/>
      <c r="G175" s="57"/>
      <c r="H175" s="57"/>
      <c r="I175" s="57"/>
      <c r="M175" s="58"/>
      <c r="O175" s="57"/>
    </row>
    <row r="176" spans="1:15">
      <c r="A176" s="57"/>
      <c r="B176" s="57"/>
      <c r="C176" s="57"/>
      <c r="D176" s="57"/>
      <c r="E176" s="57"/>
      <c r="F176" s="57"/>
      <c r="G176" s="57"/>
      <c r="H176" s="57"/>
      <c r="I176" s="57"/>
      <c r="M176" s="58"/>
      <c r="O176" s="57"/>
    </row>
    <row r="177" spans="1:15">
      <c r="A177" s="57"/>
      <c r="B177" s="57"/>
      <c r="C177" s="57"/>
      <c r="D177" s="57"/>
      <c r="E177" s="57"/>
      <c r="F177" s="57"/>
      <c r="G177" s="57"/>
      <c r="H177" s="57"/>
      <c r="I177" s="57"/>
      <c r="M177" s="58"/>
      <c r="O177" s="57"/>
    </row>
    <row r="178" spans="1:15">
      <c r="A178" s="57"/>
      <c r="B178" s="57"/>
      <c r="C178" s="57"/>
      <c r="D178" s="57"/>
      <c r="E178" s="57"/>
      <c r="F178" s="57"/>
      <c r="G178" s="57"/>
      <c r="H178" s="57"/>
      <c r="I178" s="57"/>
      <c r="M178" s="58"/>
      <c r="O178" s="57"/>
    </row>
    <row r="179" spans="1:15">
      <c r="A179" s="57"/>
      <c r="B179" s="57"/>
      <c r="C179" s="57"/>
      <c r="D179" s="57"/>
      <c r="E179" s="57"/>
      <c r="F179" s="57"/>
      <c r="G179" s="57"/>
      <c r="H179" s="57"/>
      <c r="I179" s="57"/>
      <c r="M179" s="58"/>
      <c r="O179" s="57"/>
    </row>
    <row r="180" spans="1:15">
      <c r="A180" s="57"/>
      <c r="B180" s="57"/>
      <c r="C180" s="57"/>
      <c r="D180" s="57"/>
      <c r="E180" s="57"/>
      <c r="F180" s="57"/>
      <c r="G180" s="57"/>
      <c r="H180" s="57"/>
      <c r="I180" s="57"/>
      <c r="M180" s="58"/>
      <c r="O180" s="57"/>
    </row>
    <row r="181" spans="1:15">
      <c r="A181" s="57"/>
      <c r="B181" s="57"/>
      <c r="C181" s="57"/>
      <c r="D181" s="57"/>
      <c r="E181" s="57"/>
      <c r="F181" s="57"/>
      <c r="G181" s="57"/>
      <c r="H181" s="57"/>
      <c r="I181" s="57"/>
      <c r="M181" s="58"/>
      <c r="O181" s="57"/>
    </row>
    <row r="182" spans="1:15">
      <c r="A182" s="57"/>
      <c r="B182" s="57"/>
      <c r="C182" s="57"/>
      <c r="D182" s="57"/>
      <c r="E182" s="57"/>
      <c r="F182" s="57"/>
      <c r="G182" s="57"/>
      <c r="H182" s="57"/>
      <c r="I182" s="57"/>
      <c r="M182" s="58"/>
      <c r="O182" s="57"/>
    </row>
    <row r="183" spans="1:15">
      <c r="A183" s="57"/>
      <c r="B183" s="57"/>
      <c r="C183" s="57"/>
      <c r="D183" s="57"/>
      <c r="E183" s="57"/>
      <c r="F183" s="57"/>
      <c r="G183" s="57"/>
      <c r="H183" s="57"/>
      <c r="I183" s="57"/>
      <c r="M183" s="58"/>
      <c r="O183" s="57"/>
    </row>
    <row r="184" spans="1:15">
      <c r="A184" s="57"/>
      <c r="B184" s="57"/>
      <c r="C184" s="57"/>
      <c r="D184" s="57"/>
      <c r="E184" s="57"/>
      <c r="F184" s="57"/>
      <c r="G184" s="57"/>
      <c r="H184" s="57"/>
      <c r="I184" s="57"/>
      <c r="M184" s="58"/>
      <c r="O184" s="57"/>
    </row>
    <row r="185" spans="1:15">
      <c r="A185" s="57"/>
      <c r="B185" s="57"/>
      <c r="C185" s="57"/>
      <c r="D185" s="57"/>
      <c r="E185" s="57"/>
      <c r="F185" s="57"/>
      <c r="G185" s="57"/>
      <c r="H185" s="57"/>
      <c r="I185" s="57"/>
      <c r="M185" s="58"/>
      <c r="O185" s="57"/>
    </row>
    <row r="186" spans="1:15">
      <c r="A186" s="57"/>
      <c r="B186" s="57"/>
      <c r="C186" s="57"/>
      <c r="D186" s="57"/>
      <c r="E186" s="57"/>
      <c r="F186" s="57"/>
      <c r="G186" s="57"/>
      <c r="H186" s="57"/>
      <c r="I186" s="57"/>
      <c r="M186" s="58"/>
      <c r="O186" s="57"/>
    </row>
    <row r="187" spans="1:15">
      <c r="A187" s="57"/>
      <c r="B187" s="57"/>
      <c r="C187" s="57"/>
      <c r="D187" s="57"/>
      <c r="E187" s="57"/>
      <c r="F187" s="57"/>
      <c r="G187" s="57"/>
      <c r="H187" s="57"/>
      <c r="I187" s="57"/>
      <c r="M187" s="58"/>
      <c r="O187" s="57"/>
    </row>
    <row r="188" spans="1:15">
      <c r="A188" s="57"/>
      <c r="B188" s="57"/>
      <c r="C188" s="57"/>
      <c r="D188" s="57"/>
      <c r="E188" s="57"/>
      <c r="F188" s="57"/>
      <c r="G188" s="57"/>
      <c r="H188" s="57"/>
      <c r="I188" s="57"/>
      <c r="M188" s="58"/>
      <c r="O188" s="57"/>
    </row>
    <row r="189" spans="1:15">
      <c r="A189" s="57"/>
      <c r="B189" s="57"/>
      <c r="C189" s="57"/>
      <c r="D189" s="57"/>
      <c r="E189" s="57"/>
      <c r="F189" s="57"/>
      <c r="G189" s="57"/>
      <c r="H189" s="57"/>
      <c r="I189" s="57"/>
      <c r="M189" s="58"/>
      <c r="O189" s="57"/>
    </row>
    <row r="190" spans="1:15">
      <c r="A190" s="57"/>
      <c r="B190" s="57"/>
      <c r="C190" s="57"/>
      <c r="D190" s="57"/>
      <c r="E190" s="57"/>
      <c r="F190" s="57"/>
      <c r="G190" s="57"/>
      <c r="H190" s="57"/>
      <c r="I190" s="57"/>
      <c r="M190" s="58"/>
      <c r="O190" s="57"/>
    </row>
    <row r="191" spans="1:15">
      <c r="A191" s="57"/>
      <c r="B191" s="57"/>
      <c r="C191" s="57"/>
      <c r="D191" s="57"/>
      <c r="E191" s="57"/>
      <c r="F191" s="57"/>
      <c r="G191" s="57"/>
      <c r="H191" s="57"/>
      <c r="I191" s="57"/>
      <c r="M191" s="58"/>
      <c r="O191" s="57"/>
    </row>
    <row r="192" spans="1:15">
      <c r="A192" s="57"/>
      <c r="B192" s="57"/>
      <c r="C192" s="57"/>
      <c r="D192" s="57"/>
      <c r="E192" s="57"/>
      <c r="F192" s="57"/>
      <c r="G192" s="57"/>
      <c r="H192" s="57"/>
      <c r="I192" s="57"/>
      <c r="M192" s="58"/>
      <c r="O192" s="57"/>
    </row>
    <row r="193" spans="1:15">
      <c r="A193" s="57"/>
      <c r="B193" s="57"/>
      <c r="C193" s="57"/>
      <c r="D193" s="57"/>
      <c r="E193" s="57"/>
      <c r="F193" s="57"/>
      <c r="G193" s="57"/>
      <c r="H193" s="57"/>
      <c r="I193" s="57"/>
      <c r="M193" s="58"/>
      <c r="O193" s="57"/>
    </row>
    <row r="194" spans="1:15">
      <c r="A194" s="57"/>
      <c r="B194" s="57"/>
      <c r="C194" s="57"/>
      <c r="D194" s="57"/>
      <c r="E194" s="57"/>
      <c r="F194" s="57"/>
      <c r="G194" s="57"/>
      <c r="H194" s="57"/>
      <c r="I194" s="57"/>
      <c r="M194" s="58"/>
      <c r="O194" s="57"/>
    </row>
    <row r="195" spans="1:15">
      <c r="A195" s="57"/>
      <c r="B195" s="57"/>
      <c r="C195" s="57"/>
      <c r="D195" s="57"/>
      <c r="E195" s="57"/>
      <c r="F195" s="57"/>
      <c r="G195" s="57"/>
      <c r="H195" s="57"/>
      <c r="I195" s="57"/>
      <c r="M195" s="58"/>
      <c r="O195" s="57"/>
    </row>
    <row r="196" spans="1:15">
      <c r="A196" s="57"/>
      <c r="B196" s="57"/>
      <c r="C196" s="57"/>
      <c r="D196" s="57"/>
      <c r="E196" s="57"/>
      <c r="F196" s="57"/>
      <c r="G196" s="57"/>
      <c r="H196" s="57"/>
      <c r="I196" s="57"/>
      <c r="M196" s="58"/>
      <c r="O196" s="57"/>
    </row>
    <row r="197" spans="1:15">
      <c r="A197" s="57"/>
      <c r="B197" s="57"/>
      <c r="C197" s="57"/>
      <c r="D197" s="57"/>
      <c r="E197" s="57"/>
      <c r="F197" s="57"/>
      <c r="G197" s="57"/>
      <c r="H197" s="57"/>
      <c r="I197" s="57"/>
      <c r="M197" s="58"/>
      <c r="O197" s="57"/>
    </row>
    <row r="198" spans="1:15">
      <c r="A198" s="57"/>
      <c r="B198" s="57"/>
      <c r="C198" s="57"/>
      <c r="D198" s="57"/>
      <c r="E198" s="57"/>
      <c r="F198" s="57"/>
      <c r="G198" s="57"/>
      <c r="H198" s="57"/>
      <c r="I198" s="57"/>
      <c r="M198" s="58"/>
      <c r="O198" s="57"/>
    </row>
    <row r="199" spans="1:15">
      <c r="A199" s="57"/>
      <c r="B199" s="57"/>
      <c r="C199" s="57"/>
      <c r="D199" s="57"/>
      <c r="E199" s="57"/>
      <c r="F199" s="57"/>
      <c r="G199" s="57"/>
      <c r="H199" s="57"/>
      <c r="I199" s="57"/>
      <c r="M199" s="58"/>
      <c r="O199" s="57"/>
    </row>
    <row r="200" spans="1:15">
      <c r="A200" s="57"/>
      <c r="B200" s="57"/>
      <c r="C200" s="57"/>
      <c r="D200" s="57"/>
      <c r="E200" s="57"/>
      <c r="F200" s="57"/>
      <c r="G200" s="57"/>
      <c r="H200" s="57"/>
      <c r="I200" s="57"/>
      <c r="M200" s="58"/>
      <c r="O200" s="57"/>
    </row>
    <row r="201" spans="1:15">
      <c r="A201" s="57"/>
      <c r="B201" s="57"/>
      <c r="C201" s="57"/>
      <c r="D201" s="57"/>
      <c r="E201" s="57"/>
      <c r="F201" s="57"/>
      <c r="G201" s="57"/>
      <c r="H201" s="57"/>
      <c r="I201" s="57"/>
      <c r="M201" s="58"/>
      <c r="O201" s="57"/>
    </row>
    <row r="202" spans="1:15">
      <c r="A202" s="57"/>
      <c r="B202" s="57"/>
      <c r="C202" s="57"/>
      <c r="D202" s="57"/>
      <c r="E202" s="57"/>
      <c r="F202" s="57"/>
      <c r="G202" s="57"/>
      <c r="H202" s="57"/>
      <c r="I202" s="57"/>
      <c r="M202" s="58"/>
      <c r="O202" s="57"/>
    </row>
    <row r="203" spans="1:15">
      <c r="A203" s="57"/>
      <c r="B203" s="57"/>
      <c r="C203" s="57"/>
      <c r="D203" s="57"/>
      <c r="E203" s="57"/>
      <c r="F203" s="57"/>
      <c r="G203" s="57"/>
      <c r="H203" s="57"/>
      <c r="I203" s="57"/>
      <c r="M203" s="58"/>
      <c r="O203" s="57"/>
    </row>
    <row r="204" spans="1:15">
      <c r="A204" s="57"/>
      <c r="B204" s="57"/>
      <c r="C204" s="57"/>
      <c r="D204" s="57"/>
      <c r="E204" s="57"/>
      <c r="F204" s="57"/>
      <c r="G204" s="57"/>
      <c r="H204" s="57"/>
      <c r="I204" s="57"/>
      <c r="M204" s="58"/>
      <c r="O204" s="57"/>
    </row>
    <row r="205" spans="1:15">
      <c r="A205" s="57"/>
      <c r="B205" s="57"/>
      <c r="C205" s="57"/>
      <c r="D205" s="57"/>
      <c r="E205" s="57"/>
      <c r="F205" s="57"/>
      <c r="G205" s="57"/>
      <c r="H205" s="57"/>
      <c r="I205" s="57"/>
      <c r="M205" s="58"/>
      <c r="O205" s="57"/>
    </row>
    <row r="206" spans="1:15">
      <c r="A206" s="57"/>
      <c r="B206" s="57"/>
      <c r="C206" s="57"/>
      <c r="D206" s="57"/>
      <c r="E206" s="57"/>
      <c r="F206" s="57"/>
      <c r="G206" s="57"/>
      <c r="H206" s="57"/>
      <c r="I206" s="57"/>
      <c r="M206" s="58"/>
      <c r="O206" s="57"/>
    </row>
    <row r="207" spans="1:15">
      <c r="A207" s="57"/>
      <c r="B207" s="57"/>
      <c r="C207" s="57"/>
      <c r="D207" s="57"/>
      <c r="E207" s="57"/>
      <c r="F207" s="57"/>
      <c r="G207" s="57"/>
      <c r="H207" s="57"/>
      <c r="I207" s="57"/>
      <c r="M207" s="58"/>
      <c r="O207" s="57"/>
    </row>
    <row r="208" spans="1:15">
      <c r="A208" s="57"/>
      <c r="B208" s="57"/>
      <c r="C208" s="57"/>
      <c r="D208" s="57"/>
      <c r="E208" s="57"/>
      <c r="F208" s="57"/>
      <c r="G208" s="57"/>
      <c r="H208" s="57"/>
      <c r="I208" s="57"/>
      <c r="M208" s="58"/>
      <c r="O208" s="57"/>
    </row>
    <row r="209" spans="1:15">
      <c r="A209" s="57"/>
      <c r="B209" s="57"/>
      <c r="C209" s="57"/>
      <c r="D209" s="57"/>
      <c r="E209" s="57"/>
      <c r="F209" s="57"/>
      <c r="G209" s="57"/>
      <c r="H209" s="57"/>
      <c r="I209" s="57"/>
      <c r="M209" s="58"/>
      <c r="O209" s="57"/>
    </row>
    <row r="210" spans="1:15">
      <c r="A210" s="57"/>
      <c r="B210" s="57"/>
      <c r="C210" s="57"/>
      <c r="D210" s="57"/>
      <c r="E210" s="57"/>
      <c r="F210" s="57"/>
      <c r="G210" s="57"/>
      <c r="H210" s="57"/>
      <c r="I210" s="57"/>
      <c r="M210" s="58"/>
      <c r="O210" s="57"/>
    </row>
    <row r="211" spans="1:15">
      <c r="A211" s="57"/>
      <c r="B211" s="57"/>
      <c r="C211" s="57"/>
      <c r="D211" s="57"/>
      <c r="E211" s="57"/>
      <c r="F211" s="57"/>
      <c r="G211" s="57"/>
      <c r="H211" s="57"/>
      <c r="I211" s="57"/>
      <c r="M211" s="58"/>
      <c r="O211" s="57"/>
    </row>
    <row r="212" spans="1:15">
      <c r="A212" s="57"/>
      <c r="B212" s="57"/>
      <c r="C212" s="57"/>
      <c r="D212" s="57"/>
      <c r="E212" s="57"/>
      <c r="F212" s="57"/>
      <c r="G212" s="57"/>
      <c r="H212" s="57"/>
      <c r="I212" s="57"/>
      <c r="M212" s="58"/>
      <c r="O212" s="57"/>
    </row>
    <row r="213" spans="1:15">
      <c r="A213" s="57"/>
      <c r="B213" s="57"/>
      <c r="C213" s="57"/>
      <c r="D213" s="57"/>
      <c r="E213" s="57"/>
      <c r="F213" s="57"/>
      <c r="G213" s="57"/>
      <c r="H213" s="57"/>
      <c r="I213" s="57"/>
      <c r="M213" s="58"/>
      <c r="O213" s="57"/>
    </row>
    <row r="214" spans="1:15">
      <c r="A214" s="57"/>
      <c r="B214" s="57"/>
      <c r="C214" s="57"/>
      <c r="D214" s="57"/>
      <c r="E214" s="57"/>
      <c r="F214" s="57"/>
      <c r="G214" s="57"/>
      <c r="H214" s="57"/>
      <c r="I214" s="57"/>
      <c r="M214" s="58"/>
      <c r="O214" s="57"/>
    </row>
    <row r="215" spans="1:15">
      <c r="A215" s="57"/>
      <c r="B215" s="57"/>
      <c r="C215" s="57"/>
      <c r="D215" s="57"/>
      <c r="E215" s="57"/>
      <c r="F215" s="57"/>
      <c r="G215" s="57"/>
      <c r="H215" s="57"/>
      <c r="I215" s="57"/>
      <c r="M215" s="58"/>
      <c r="O215" s="57"/>
    </row>
    <row r="216" spans="1:15">
      <c r="A216" s="57"/>
      <c r="B216" s="57"/>
      <c r="C216" s="57"/>
      <c r="D216" s="57"/>
      <c r="E216" s="57"/>
      <c r="F216" s="57"/>
      <c r="G216" s="57"/>
      <c r="H216" s="57"/>
      <c r="I216" s="57"/>
      <c r="M216" s="58"/>
      <c r="O216" s="57"/>
    </row>
    <row r="217" spans="1:15">
      <c r="A217" s="57"/>
      <c r="B217" s="57"/>
      <c r="C217" s="57"/>
      <c r="D217" s="57"/>
      <c r="E217" s="57"/>
      <c r="F217" s="57"/>
      <c r="G217" s="57"/>
      <c r="H217" s="57"/>
      <c r="I217" s="57"/>
      <c r="M217" s="58"/>
      <c r="O217" s="57"/>
    </row>
    <row r="218" spans="1:15">
      <c r="A218" s="57"/>
      <c r="B218" s="57"/>
      <c r="C218" s="57"/>
      <c r="D218" s="57"/>
      <c r="E218" s="57"/>
      <c r="F218" s="57"/>
      <c r="G218" s="57"/>
      <c r="H218" s="57"/>
      <c r="I218" s="57"/>
      <c r="M218" s="58"/>
      <c r="O218" s="57"/>
    </row>
    <row r="219" spans="1:15">
      <c r="A219" s="57"/>
      <c r="B219" s="57"/>
      <c r="C219" s="57"/>
      <c r="D219" s="57"/>
      <c r="E219" s="57"/>
      <c r="F219" s="57"/>
      <c r="G219" s="57"/>
      <c r="H219" s="57"/>
      <c r="I219" s="57"/>
      <c r="M219" s="58"/>
      <c r="O219" s="57"/>
    </row>
    <row r="220" spans="1:15">
      <c r="A220" s="57"/>
      <c r="B220" s="57"/>
      <c r="C220" s="57"/>
      <c r="D220" s="57"/>
      <c r="E220" s="57"/>
      <c r="F220" s="57"/>
      <c r="G220" s="57"/>
      <c r="H220" s="57"/>
      <c r="I220" s="57"/>
      <c r="M220" s="58"/>
      <c r="O220" s="57"/>
    </row>
    <row r="221" spans="1:15">
      <c r="A221" s="57"/>
      <c r="B221" s="57"/>
      <c r="C221" s="57"/>
      <c r="D221" s="57"/>
      <c r="E221" s="57"/>
      <c r="F221" s="57"/>
      <c r="G221" s="57"/>
      <c r="H221" s="57"/>
      <c r="I221" s="57"/>
      <c r="M221" s="58"/>
      <c r="O221" s="57"/>
    </row>
    <row r="222" spans="1:15">
      <c r="A222" s="57"/>
      <c r="B222" s="57"/>
      <c r="C222" s="57"/>
      <c r="D222" s="57"/>
      <c r="E222" s="57"/>
      <c r="F222" s="57"/>
      <c r="G222" s="57"/>
      <c r="H222" s="57"/>
      <c r="I222" s="57"/>
      <c r="M222" s="58"/>
      <c r="O222" s="57"/>
    </row>
    <row r="223" spans="1:15">
      <c r="A223" s="57"/>
      <c r="B223" s="57"/>
      <c r="C223" s="57"/>
      <c r="D223" s="57"/>
      <c r="E223" s="57"/>
      <c r="F223" s="57"/>
      <c r="G223" s="57"/>
      <c r="H223" s="57"/>
      <c r="I223" s="57"/>
      <c r="M223" s="58"/>
      <c r="O223" s="57"/>
    </row>
    <row r="224" spans="1:9">
      <c r="A224" s="57"/>
      <c r="B224" s="57"/>
      <c r="C224" s="57"/>
      <c r="D224" s="57"/>
      <c r="E224" s="57"/>
      <c r="F224" s="57"/>
      <c r="G224" s="57"/>
      <c r="H224" s="57"/>
      <c r="I224" s="57"/>
    </row>
    <row r="225" spans="1:9">
      <c r="A225" s="57"/>
      <c r="B225" s="57"/>
      <c r="C225" s="57"/>
      <c r="D225" s="57"/>
      <c r="E225" s="57"/>
      <c r="F225" s="57"/>
      <c r="G225" s="57"/>
      <c r="H225" s="57"/>
      <c r="I225" s="57"/>
    </row>
    <row r="226" spans="1:9">
      <c r="A226" s="57"/>
      <c r="B226" s="57"/>
      <c r="C226" s="57"/>
      <c r="D226" s="57"/>
      <c r="E226" s="57"/>
      <c r="F226" s="57"/>
      <c r="G226" s="57"/>
      <c r="H226" s="57"/>
      <c r="I226" s="57"/>
    </row>
    <row r="227" spans="1:9">
      <c r="A227" s="57"/>
      <c r="B227" s="57"/>
      <c r="C227" s="57"/>
      <c r="D227" s="57"/>
      <c r="E227" s="57"/>
      <c r="F227" s="57"/>
      <c r="G227" s="57"/>
      <c r="H227" s="57"/>
      <c r="I227" s="57"/>
    </row>
  </sheetData>
  <mergeCells count="78">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3:E59"/>
    <mergeCell ref="E60:E66"/>
    <mergeCell ref="E67:E77"/>
    <mergeCell ref="E78:E83"/>
    <mergeCell ref="E85:E107"/>
    <mergeCell ref="E108:E114"/>
    <mergeCell ref="E115:E121"/>
    <mergeCell ref="E122:E132"/>
    <mergeCell ref="E133:E138"/>
    <mergeCell ref="E140:E14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3:K61"/>
    <mergeCell ref="K62:K72"/>
    <mergeCell ref="K73:K77"/>
    <mergeCell ref="K78:K84"/>
    <mergeCell ref="K85:K86"/>
    <mergeCell ref="K87:K90"/>
    <mergeCell ref="K91:K95"/>
    <mergeCell ref="K96:K99"/>
    <mergeCell ref="K100:K104"/>
    <mergeCell ref="K105:K110"/>
    <mergeCell ref="K111:K117"/>
    <mergeCell ref="K118:K123"/>
    <mergeCell ref="L4:L6"/>
    <mergeCell ref="M4:M6"/>
  </mergeCell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1" tint="0.249977111117893"/>
  </sheetPr>
  <dimension ref="A1:G279"/>
  <sheetViews>
    <sheetView topLeftCell="B1" workbookViewId="0">
      <selection activeCell="C35" sqref="C35"/>
    </sheetView>
  </sheetViews>
  <sheetFormatPr defaultColWidth="9" defaultRowHeight="14.4" outlineLevelCol="6"/>
  <cols>
    <col min="1" max="1" width="9" style="1"/>
    <col min="2" max="2" width="15.1296296296296" style="1" customWidth="1"/>
    <col min="3" max="6" width="9" style="1"/>
    <col min="7" max="7" width="9" style="17"/>
    <col min="8" max="16384" width="9" style="1"/>
  </cols>
  <sheetData>
    <row r="1" spans="1:5">
      <c r="A1" s="1" t="s">
        <v>186</v>
      </c>
      <c r="B1" s="1" t="s">
        <v>187</v>
      </c>
      <c r="C1" s="1" t="s">
        <v>189</v>
      </c>
      <c r="D1" s="1" t="s">
        <v>155</v>
      </c>
      <c r="E1" s="1" t="s">
        <v>539</v>
      </c>
    </row>
    <row r="2" spans="1:7">
      <c r="A2" s="48" t="s">
        <v>540</v>
      </c>
      <c r="B2" s="49" t="s">
        <v>241</v>
      </c>
      <c r="C2" s="49">
        <v>2020</v>
      </c>
      <c r="D2" s="49" t="s">
        <v>202</v>
      </c>
      <c r="E2" s="49">
        <v>43.5221672173254</v>
      </c>
      <c r="F2" s="1">
        <v>5</v>
      </c>
      <c r="G2" s="50">
        <v>87</v>
      </c>
    </row>
    <row r="3" spans="1:6">
      <c r="A3" s="48" t="s">
        <v>540</v>
      </c>
      <c r="B3" s="49" t="s">
        <v>241</v>
      </c>
      <c r="C3" s="49">
        <v>2020</v>
      </c>
      <c r="D3" s="49" t="s">
        <v>205</v>
      </c>
      <c r="E3" s="49">
        <v>53.6058295226464</v>
      </c>
      <c r="F3" s="1">
        <v>6</v>
      </c>
    </row>
    <row r="4" spans="1:6">
      <c r="A4" s="48" t="s">
        <v>540</v>
      </c>
      <c r="B4" s="49" t="s">
        <v>241</v>
      </c>
      <c r="C4" s="49">
        <v>2020</v>
      </c>
      <c r="D4" s="49" t="s">
        <v>197</v>
      </c>
      <c r="E4" s="49">
        <v>56.609744377117</v>
      </c>
      <c r="F4" s="1">
        <v>8</v>
      </c>
    </row>
    <row r="5" spans="1:6">
      <c r="A5" s="48" t="s">
        <v>540</v>
      </c>
      <c r="B5" s="49" t="s">
        <v>241</v>
      </c>
      <c r="C5" s="49">
        <v>2020</v>
      </c>
      <c r="D5" s="49" t="s">
        <v>223</v>
      </c>
      <c r="E5" s="49">
        <v>66.5944420121697</v>
      </c>
      <c r="F5" s="1">
        <v>9</v>
      </c>
    </row>
    <row r="6" spans="1:6">
      <c r="A6" s="48" t="s">
        <v>540</v>
      </c>
      <c r="B6" s="49" t="s">
        <v>241</v>
      </c>
      <c r="C6" s="49">
        <v>2020</v>
      </c>
      <c r="D6" s="49" t="s">
        <v>203</v>
      </c>
      <c r="E6" s="49">
        <v>57.9958612225237</v>
      </c>
      <c r="F6" s="1">
        <v>10</v>
      </c>
    </row>
    <row r="7" spans="1:6">
      <c r="A7" s="48" t="s">
        <v>540</v>
      </c>
      <c r="B7" s="49" t="s">
        <v>241</v>
      </c>
      <c r="C7" s="49">
        <v>2020</v>
      </c>
      <c r="D7" s="49" t="s">
        <v>206</v>
      </c>
      <c r="E7" s="49">
        <v>60.1357904946653</v>
      </c>
      <c r="F7" s="1">
        <v>11</v>
      </c>
    </row>
    <row r="8" spans="1:6">
      <c r="A8" s="48" t="s">
        <v>540</v>
      </c>
      <c r="B8" s="49" t="s">
        <v>241</v>
      </c>
      <c r="C8" s="49">
        <v>2020</v>
      </c>
      <c r="D8" s="49" t="s">
        <v>226</v>
      </c>
      <c r="E8" s="49">
        <v>59.1946391603762</v>
      </c>
      <c r="F8" s="1">
        <v>12</v>
      </c>
    </row>
    <row r="9" spans="1:6">
      <c r="A9" s="48" t="s">
        <v>540</v>
      </c>
      <c r="B9" s="49" t="s">
        <v>241</v>
      </c>
      <c r="C9" s="49">
        <v>2021</v>
      </c>
      <c r="D9" s="49" t="s">
        <v>208</v>
      </c>
      <c r="E9" s="49">
        <v>59.4066070917689</v>
      </c>
      <c r="F9" s="1">
        <v>1</v>
      </c>
    </row>
    <row r="10" spans="1:6">
      <c r="A10" s="48" t="s">
        <v>540</v>
      </c>
      <c r="B10" s="49" t="s">
        <v>241</v>
      </c>
      <c r="C10" s="49">
        <v>2021</v>
      </c>
      <c r="D10" s="49" t="s">
        <v>225</v>
      </c>
      <c r="E10" s="49">
        <v>57.5421290587751</v>
      </c>
      <c r="F10" s="1">
        <v>2</v>
      </c>
    </row>
    <row r="11" spans="1:6">
      <c r="A11" s="48" t="s">
        <v>540</v>
      </c>
      <c r="B11" s="49" t="s">
        <v>241</v>
      </c>
      <c r="C11" s="49">
        <v>2021</v>
      </c>
      <c r="D11" s="49" t="s">
        <v>212</v>
      </c>
      <c r="E11" s="49">
        <v>53.9497776615223</v>
      </c>
      <c r="F11" s="1">
        <v>3</v>
      </c>
    </row>
    <row r="12" spans="1:6">
      <c r="A12" s="48" t="s">
        <v>540</v>
      </c>
      <c r="B12" s="49" t="s">
        <v>241</v>
      </c>
      <c r="C12" s="49">
        <v>2021</v>
      </c>
      <c r="D12" s="49" t="s">
        <v>195</v>
      </c>
      <c r="E12" s="49">
        <v>61.5941782629435</v>
      </c>
      <c r="F12" s="1">
        <v>4</v>
      </c>
    </row>
    <row r="13" spans="1:7">
      <c r="A13" s="48" t="s">
        <v>540</v>
      </c>
      <c r="B13" s="51" t="s">
        <v>407</v>
      </c>
      <c r="C13" s="51">
        <v>2020</v>
      </c>
      <c r="D13" s="51" t="s">
        <v>202</v>
      </c>
      <c r="E13" s="51">
        <v>52.0926890605353</v>
      </c>
      <c r="F13" s="1">
        <v>5</v>
      </c>
      <c r="G13" s="50">
        <v>80</v>
      </c>
    </row>
    <row r="14" spans="1:6">
      <c r="A14" s="48" t="s">
        <v>540</v>
      </c>
      <c r="B14" s="51" t="s">
        <v>407</v>
      </c>
      <c r="C14" s="51">
        <v>2020</v>
      </c>
      <c r="D14" s="51" t="s">
        <v>205</v>
      </c>
      <c r="E14" s="51">
        <v>47.5772214902649</v>
      </c>
      <c r="F14" s="1">
        <v>6</v>
      </c>
    </row>
    <row r="15" spans="1:6">
      <c r="A15" s="48" t="s">
        <v>540</v>
      </c>
      <c r="B15" s="51" t="s">
        <v>407</v>
      </c>
      <c r="C15" s="51">
        <v>2020</v>
      </c>
      <c r="D15" s="51" t="s">
        <v>223</v>
      </c>
      <c r="E15" s="51">
        <v>45.8631302616094</v>
      </c>
      <c r="F15" s="1">
        <v>9</v>
      </c>
    </row>
    <row r="16" spans="1:6">
      <c r="A16" s="48" t="s">
        <v>540</v>
      </c>
      <c r="B16" s="51" t="s">
        <v>407</v>
      </c>
      <c r="C16" s="51">
        <v>2020</v>
      </c>
      <c r="D16" s="51" t="s">
        <v>203</v>
      </c>
      <c r="E16" s="51">
        <v>41.1729857819905</v>
      </c>
      <c r="F16" s="1">
        <v>10</v>
      </c>
    </row>
    <row r="17" spans="1:6">
      <c r="A17" s="48" t="s">
        <v>540</v>
      </c>
      <c r="B17" s="51" t="s">
        <v>407</v>
      </c>
      <c r="C17" s="51">
        <v>2020</v>
      </c>
      <c r="D17" s="51" t="s">
        <v>206</v>
      </c>
      <c r="E17" s="51">
        <v>40.7386409157739</v>
      </c>
      <c r="F17" s="1">
        <v>11</v>
      </c>
    </row>
    <row r="18" spans="1:6">
      <c r="A18" s="48" t="s">
        <v>540</v>
      </c>
      <c r="B18" s="51" t="s">
        <v>407</v>
      </c>
      <c r="C18" s="51">
        <v>2020</v>
      </c>
      <c r="D18" s="51" t="s">
        <v>226</v>
      </c>
      <c r="E18" s="51">
        <v>41.5228669315597</v>
      </c>
      <c r="F18" s="1">
        <v>12</v>
      </c>
    </row>
    <row r="19" spans="1:6">
      <c r="A19" s="48" t="s">
        <v>540</v>
      </c>
      <c r="B19" s="51" t="s">
        <v>407</v>
      </c>
      <c r="C19" s="51">
        <v>2021</v>
      </c>
      <c r="D19" s="51" t="s">
        <v>208</v>
      </c>
      <c r="E19" s="51">
        <v>57.83212161269</v>
      </c>
      <c r="F19" s="1">
        <v>1</v>
      </c>
    </row>
    <row r="20" spans="1:6">
      <c r="A20" s="48" t="s">
        <v>540</v>
      </c>
      <c r="B20" s="51" t="s">
        <v>407</v>
      </c>
      <c r="C20" s="51">
        <v>2021</v>
      </c>
      <c r="D20" s="51" t="s">
        <v>225</v>
      </c>
      <c r="E20" s="51">
        <v>46.3697281195085</v>
      </c>
      <c r="F20" s="1">
        <v>2</v>
      </c>
    </row>
    <row r="21" spans="1:6">
      <c r="A21" s="48" t="s">
        <v>540</v>
      </c>
      <c r="B21" s="51" t="s">
        <v>407</v>
      </c>
      <c r="C21" s="51">
        <v>2021</v>
      </c>
      <c r="D21" s="51" t="s">
        <v>212</v>
      </c>
      <c r="E21" s="51">
        <v>43.2614521700992</v>
      </c>
      <c r="F21" s="1">
        <v>3</v>
      </c>
    </row>
    <row r="22" spans="1:6">
      <c r="A22" s="48" t="s">
        <v>540</v>
      </c>
      <c r="B22" s="51" t="s">
        <v>407</v>
      </c>
      <c r="C22" s="51">
        <v>2021</v>
      </c>
      <c r="D22" s="51" t="s">
        <v>195</v>
      </c>
      <c r="E22" s="51">
        <v>44.9577232419055</v>
      </c>
      <c r="F22" s="1">
        <v>4</v>
      </c>
    </row>
    <row r="23" spans="1:6">
      <c r="A23" s="52" t="s">
        <v>540</v>
      </c>
      <c r="B23" s="53" t="s">
        <v>200</v>
      </c>
      <c r="C23" s="53">
        <v>2020</v>
      </c>
      <c r="D23" s="53" t="s">
        <v>205</v>
      </c>
      <c r="E23" s="53">
        <v>52.6457669314812</v>
      </c>
      <c r="F23" s="1">
        <v>6</v>
      </c>
    </row>
    <row r="24" spans="1:7">
      <c r="A24" s="1" t="s">
        <v>540</v>
      </c>
      <c r="B24" s="53" t="s">
        <v>200</v>
      </c>
      <c r="C24" s="53">
        <v>2020</v>
      </c>
      <c r="D24" s="53" t="s">
        <v>207</v>
      </c>
      <c r="E24" s="53">
        <v>43.6538251664302</v>
      </c>
      <c r="F24" s="1">
        <v>7</v>
      </c>
      <c r="G24" s="50">
        <v>87</v>
      </c>
    </row>
    <row r="25" spans="1:6">
      <c r="A25" s="1" t="s">
        <v>540</v>
      </c>
      <c r="B25" s="53" t="s">
        <v>200</v>
      </c>
      <c r="C25" s="53">
        <v>2020</v>
      </c>
      <c r="D25" s="53" t="s">
        <v>197</v>
      </c>
      <c r="E25" s="53">
        <v>58.25728216027</v>
      </c>
      <c r="F25" s="1">
        <v>8</v>
      </c>
    </row>
    <row r="26" spans="1:6">
      <c r="A26" s="1" t="s">
        <v>540</v>
      </c>
      <c r="B26" s="53" t="s">
        <v>200</v>
      </c>
      <c r="C26" s="53">
        <v>2020</v>
      </c>
      <c r="D26" s="53" t="s">
        <v>223</v>
      </c>
      <c r="E26" s="53">
        <v>56.3533222249265</v>
      </c>
      <c r="F26" s="1">
        <v>9</v>
      </c>
    </row>
    <row r="27" spans="1:6">
      <c r="A27" s="1" t="s">
        <v>540</v>
      </c>
      <c r="B27" s="53" t="s">
        <v>200</v>
      </c>
      <c r="C27" s="53">
        <v>2020</v>
      </c>
      <c r="D27" s="53" t="s">
        <v>203</v>
      </c>
      <c r="E27" s="53">
        <v>45.1972442845232</v>
      </c>
      <c r="F27" s="1">
        <v>10</v>
      </c>
    </row>
    <row r="28" spans="1:6">
      <c r="A28" s="1" t="s">
        <v>540</v>
      </c>
      <c r="B28" s="53" t="s">
        <v>200</v>
      </c>
      <c r="C28" s="53">
        <v>2020</v>
      </c>
      <c r="D28" s="53" t="s">
        <v>206</v>
      </c>
      <c r="E28" s="53">
        <v>57.8823182421471</v>
      </c>
      <c r="F28" s="1">
        <v>11</v>
      </c>
    </row>
    <row r="29" spans="1:6">
      <c r="A29" s="1" t="s">
        <v>540</v>
      </c>
      <c r="B29" s="53" t="s">
        <v>200</v>
      </c>
      <c r="C29" s="53">
        <v>2021</v>
      </c>
      <c r="D29" s="53" t="s">
        <v>208</v>
      </c>
      <c r="E29" s="53">
        <v>45.7239007974248</v>
      </c>
      <c r="F29" s="1">
        <v>1</v>
      </c>
    </row>
    <row r="30" spans="1:6">
      <c r="A30" s="1" t="s">
        <v>540</v>
      </c>
      <c r="B30" s="53" t="s">
        <v>200</v>
      </c>
      <c r="C30" s="53">
        <v>2021</v>
      </c>
      <c r="D30" s="53" t="s">
        <v>225</v>
      </c>
      <c r="E30" s="53">
        <v>57.3002754820936</v>
      </c>
      <c r="F30" s="1">
        <v>2</v>
      </c>
    </row>
    <row r="31" spans="1:6">
      <c r="A31" s="1" t="s">
        <v>540</v>
      </c>
      <c r="B31" s="53" t="s">
        <v>200</v>
      </c>
      <c r="C31" s="53">
        <v>2021</v>
      </c>
      <c r="D31" s="53" t="s">
        <v>212</v>
      </c>
      <c r="E31" s="53">
        <v>59.2943966795137</v>
      </c>
      <c r="F31" s="1">
        <v>3</v>
      </c>
    </row>
    <row r="32" spans="1:6">
      <c r="A32" s="1" t="s">
        <v>540</v>
      </c>
      <c r="B32" s="53" t="s">
        <v>200</v>
      </c>
      <c r="C32" s="53">
        <v>2021</v>
      </c>
      <c r="D32" s="53" t="s">
        <v>195</v>
      </c>
      <c r="E32" s="53">
        <v>47.5740604931529</v>
      </c>
      <c r="F32" s="1">
        <v>4</v>
      </c>
    </row>
    <row r="33" spans="1:7">
      <c r="A33" s="1" t="s">
        <v>540</v>
      </c>
      <c r="G33" s="50">
        <v>105</v>
      </c>
    </row>
    <row r="34" spans="1:1">
      <c r="A34" s="1" t="s">
        <v>540</v>
      </c>
    </row>
    <row r="35" spans="1:1">
      <c r="A35" s="1" t="s">
        <v>540</v>
      </c>
    </row>
    <row r="36" spans="1:1">
      <c r="A36" s="1" t="s">
        <v>540</v>
      </c>
    </row>
    <row r="37" spans="1:1">
      <c r="A37" s="1" t="s">
        <v>540</v>
      </c>
    </row>
    <row r="38" spans="1:1">
      <c r="A38" s="1" t="s">
        <v>540</v>
      </c>
    </row>
    <row r="39" spans="1:1">
      <c r="A39" s="1" t="s">
        <v>540</v>
      </c>
    </row>
    <row r="40" spans="1:1">
      <c r="A40" s="1" t="s">
        <v>540</v>
      </c>
    </row>
    <row r="41" spans="1:1">
      <c r="A41" s="1" t="s">
        <v>540</v>
      </c>
    </row>
    <row r="42" spans="1:1">
      <c r="A42" s="1" t="s">
        <v>540</v>
      </c>
    </row>
    <row r="43" spans="1:1">
      <c r="A43" s="1" t="s">
        <v>540</v>
      </c>
    </row>
    <row r="44" spans="1:1">
      <c r="A44" s="1" t="s">
        <v>540</v>
      </c>
    </row>
    <row r="45" spans="1:1">
      <c r="A45" s="1" t="s">
        <v>540</v>
      </c>
    </row>
    <row r="46" spans="1:7">
      <c r="A46" s="48" t="s">
        <v>540</v>
      </c>
      <c r="B46" s="54"/>
      <c r="C46" s="48"/>
      <c r="D46" s="48"/>
      <c r="E46" s="48"/>
      <c r="G46" s="50">
        <v>90</v>
      </c>
    </row>
    <row r="47" spans="1:5">
      <c r="A47" s="48" t="s">
        <v>540</v>
      </c>
      <c r="B47" s="54"/>
      <c r="C47" s="48"/>
      <c r="D47" s="48"/>
      <c r="E47" s="48"/>
    </row>
    <row r="48" spans="1:5">
      <c r="A48" s="48" t="s">
        <v>540</v>
      </c>
      <c r="B48" s="54"/>
      <c r="C48" s="48"/>
      <c r="D48" s="48"/>
      <c r="E48" s="48"/>
    </row>
    <row r="49" spans="1:5">
      <c r="A49" s="48" t="s">
        <v>540</v>
      </c>
      <c r="B49" s="54"/>
      <c r="C49" s="48"/>
      <c r="D49" s="48"/>
      <c r="E49" s="48"/>
    </row>
    <row r="50" spans="1:5">
      <c r="A50" s="48" t="s">
        <v>540</v>
      </c>
      <c r="B50" s="54"/>
      <c r="C50" s="48"/>
      <c r="D50" s="48"/>
      <c r="E50" s="48"/>
    </row>
    <row r="51" spans="1:5">
      <c r="A51" s="48" t="s">
        <v>540</v>
      </c>
      <c r="B51" s="54"/>
      <c r="C51" s="48"/>
      <c r="D51" s="48"/>
      <c r="E51" s="48"/>
    </row>
    <row r="52" spans="1:5">
      <c r="A52" s="48" t="s">
        <v>540</v>
      </c>
      <c r="B52" s="54"/>
      <c r="C52" s="48"/>
      <c r="D52" s="48"/>
      <c r="E52" s="48"/>
    </row>
    <row r="53" spans="1:5">
      <c r="A53" s="48" t="s">
        <v>540</v>
      </c>
      <c r="B53" s="54"/>
      <c r="C53" s="48"/>
      <c r="D53" s="48"/>
      <c r="E53" s="48"/>
    </row>
    <row r="54" spans="1:5">
      <c r="A54" s="48" t="s">
        <v>540</v>
      </c>
      <c r="B54" s="54"/>
      <c r="C54" s="48"/>
      <c r="D54" s="48"/>
      <c r="E54" s="48"/>
    </row>
    <row r="55" spans="1:5">
      <c r="A55" s="48" t="s">
        <v>540</v>
      </c>
      <c r="B55" s="54"/>
      <c r="C55" s="48"/>
      <c r="D55" s="48"/>
      <c r="E55" s="48"/>
    </row>
    <row r="56" spans="1:5">
      <c r="A56" s="48" t="s">
        <v>540</v>
      </c>
      <c r="B56" s="54"/>
      <c r="C56" s="48"/>
      <c r="D56" s="48"/>
      <c r="E56" s="48"/>
    </row>
    <row r="57" spans="1:5">
      <c r="A57" s="48" t="s">
        <v>540</v>
      </c>
      <c r="B57" s="54"/>
      <c r="C57" s="48"/>
      <c r="D57" s="48"/>
      <c r="E57" s="48"/>
    </row>
    <row r="58" spans="1:5">
      <c r="A58" s="48" t="s">
        <v>540</v>
      </c>
      <c r="B58" s="54"/>
      <c r="C58" s="48"/>
      <c r="D58" s="48"/>
      <c r="E58" s="48"/>
    </row>
    <row r="59" spans="1:7">
      <c r="A59" s="1" t="s">
        <v>540</v>
      </c>
      <c r="G59" s="50">
        <v>84</v>
      </c>
    </row>
    <row r="60" spans="1:1">
      <c r="A60" s="1" t="s">
        <v>540</v>
      </c>
    </row>
    <row r="61" spans="1:1">
      <c r="A61" s="1" t="s">
        <v>540</v>
      </c>
    </row>
    <row r="62" spans="1:1">
      <c r="A62" s="1" t="s">
        <v>540</v>
      </c>
    </row>
    <row r="63" spans="1:1">
      <c r="A63" s="1" t="s">
        <v>540</v>
      </c>
    </row>
    <row r="64" spans="1:1">
      <c r="A64" s="1" t="s">
        <v>540</v>
      </c>
    </row>
    <row r="65" spans="1:1">
      <c r="A65" s="1" t="s">
        <v>540</v>
      </c>
    </row>
    <row r="66" spans="1:1">
      <c r="A66" s="1" t="s">
        <v>540</v>
      </c>
    </row>
    <row r="67" spans="1:1">
      <c r="A67" s="1" t="s">
        <v>540</v>
      </c>
    </row>
    <row r="68" spans="1:1">
      <c r="A68" s="1" t="s">
        <v>540</v>
      </c>
    </row>
    <row r="69" spans="1:1">
      <c r="A69" s="1" t="s">
        <v>540</v>
      </c>
    </row>
    <row r="70" spans="1:1">
      <c r="A70" s="1" t="s">
        <v>540</v>
      </c>
    </row>
    <row r="71" spans="1:1">
      <c r="A71" s="1" t="s">
        <v>540</v>
      </c>
    </row>
    <row r="72" spans="1:7">
      <c r="A72" s="1" t="s">
        <v>540</v>
      </c>
      <c r="G72" s="50">
        <v>99</v>
      </c>
    </row>
    <row r="73" spans="1:1">
      <c r="A73" s="1" t="s">
        <v>540</v>
      </c>
    </row>
    <row r="74" spans="1:1">
      <c r="A74" s="1" t="s">
        <v>540</v>
      </c>
    </row>
    <row r="75" spans="1:1">
      <c r="A75" s="1" t="s">
        <v>540</v>
      </c>
    </row>
    <row r="76" spans="1:1">
      <c r="A76" s="1" t="s">
        <v>540</v>
      </c>
    </row>
    <row r="77" spans="1:1">
      <c r="A77" s="1" t="s">
        <v>540</v>
      </c>
    </row>
    <row r="78" spans="1:1">
      <c r="A78" s="1" t="s">
        <v>540</v>
      </c>
    </row>
    <row r="79" spans="1:1">
      <c r="A79" s="1" t="s">
        <v>540</v>
      </c>
    </row>
    <row r="80" spans="1:1">
      <c r="A80" s="1" t="s">
        <v>540</v>
      </c>
    </row>
    <row r="81" spans="1:1">
      <c r="A81" s="1" t="s">
        <v>540</v>
      </c>
    </row>
    <row r="82" spans="1:1">
      <c r="A82" s="1" t="s">
        <v>540</v>
      </c>
    </row>
    <row r="83" spans="1:1">
      <c r="A83" s="1" t="s">
        <v>540</v>
      </c>
    </row>
    <row r="84" spans="1:7">
      <c r="A84" s="1" t="s">
        <v>540</v>
      </c>
      <c r="G84" s="50">
        <v>104</v>
      </c>
    </row>
    <row r="85" spans="1:1">
      <c r="A85" s="1" t="s">
        <v>540</v>
      </c>
    </row>
    <row r="86" spans="1:1">
      <c r="A86" s="1" t="s">
        <v>540</v>
      </c>
    </row>
    <row r="87" spans="1:1">
      <c r="A87" s="1" t="s">
        <v>540</v>
      </c>
    </row>
    <row r="88" spans="1:1">
      <c r="A88" s="1" t="s">
        <v>540</v>
      </c>
    </row>
    <row r="89" spans="1:1">
      <c r="A89" s="1" t="s">
        <v>540</v>
      </c>
    </row>
    <row r="90" spans="1:1">
      <c r="A90" s="1" t="s">
        <v>540</v>
      </c>
    </row>
    <row r="91" spans="1:1">
      <c r="A91" s="1" t="s">
        <v>540</v>
      </c>
    </row>
    <row r="92" spans="1:1">
      <c r="A92" s="1" t="s">
        <v>540</v>
      </c>
    </row>
    <row r="93" spans="1:1">
      <c r="A93" s="1" t="s">
        <v>540</v>
      </c>
    </row>
    <row r="94" spans="1:1">
      <c r="A94" s="1" t="s">
        <v>540</v>
      </c>
    </row>
    <row r="95" spans="1:1">
      <c r="A95" s="1" t="s">
        <v>540</v>
      </c>
    </row>
    <row r="96" spans="1:1">
      <c r="A96" s="1" t="s">
        <v>540</v>
      </c>
    </row>
    <row r="97" spans="1:7">
      <c r="A97" s="1" t="s">
        <v>540</v>
      </c>
      <c r="G97" s="50">
        <v>80</v>
      </c>
    </row>
    <row r="98" spans="1:1">
      <c r="A98" s="1" t="s">
        <v>540</v>
      </c>
    </row>
    <row r="99" spans="1:1">
      <c r="A99" s="1" t="s">
        <v>540</v>
      </c>
    </row>
    <row r="100" spans="1:1">
      <c r="A100" s="1" t="s">
        <v>540</v>
      </c>
    </row>
    <row r="101" spans="1:1">
      <c r="A101" s="1" t="s">
        <v>540</v>
      </c>
    </row>
    <row r="102" spans="1:1">
      <c r="A102" s="1" t="s">
        <v>540</v>
      </c>
    </row>
    <row r="103" spans="1:1">
      <c r="A103" s="1" t="s">
        <v>540</v>
      </c>
    </row>
    <row r="104" spans="1:1">
      <c r="A104" s="1" t="s">
        <v>540</v>
      </c>
    </row>
    <row r="105" spans="1:1">
      <c r="A105" s="1" t="s">
        <v>540</v>
      </c>
    </row>
    <row r="106" spans="1:1">
      <c r="A106" s="1" t="s">
        <v>540</v>
      </c>
    </row>
    <row r="107" spans="1:1">
      <c r="A107" s="1" t="s">
        <v>540</v>
      </c>
    </row>
    <row r="108" spans="1:1">
      <c r="A108" s="1" t="s">
        <v>540</v>
      </c>
    </row>
    <row r="109" spans="1:1">
      <c r="A109" s="1" t="s">
        <v>540</v>
      </c>
    </row>
    <row r="110" spans="1:1">
      <c r="A110" s="1" t="s">
        <v>541</v>
      </c>
    </row>
    <row r="111" spans="1:1">
      <c r="A111" s="1" t="s">
        <v>541</v>
      </c>
    </row>
    <row r="112" spans="1:1">
      <c r="A112" s="1" t="s">
        <v>541</v>
      </c>
    </row>
    <row r="113" spans="1:1">
      <c r="A113" s="1" t="s">
        <v>541</v>
      </c>
    </row>
    <row r="114" spans="1:1">
      <c r="A114" s="1" t="s">
        <v>541</v>
      </c>
    </row>
    <row r="115" spans="1:1">
      <c r="A115" s="1" t="s">
        <v>541</v>
      </c>
    </row>
    <row r="116" spans="1:1">
      <c r="A116" s="1" t="s">
        <v>541</v>
      </c>
    </row>
    <row r="117" spans="1:1">
      <c r="A117" s="1" t="s">
        <v>541</v>
      </c>
    </row>
    <row r="118" spans="1:1">
      <c r="A118" s="1" t="s">
        <v>541</v>
      </c>
    </row>
    <row r="119" spans="1:1">
      <c r="A119" s="1" t="s">
        <v>541</v>
      </c>
    </row>
    <row r="120" spans="1:1">
      <c r="A120" s="1" t="s">
        <v>541</v>
      </c>
    </row>
    <row r="121" spans="1:1">
      <c r="A121" s="1" t="s">
        <v>541</v>
      </c>
    </row>
    <row r="122" spans="1:1">
      <c r="A122" s="1" t="s">
        <v>541</v>
      </c>
    </row>
    <row r="123" spans="1:1">
      <c r="A123" s="1" t="s">
        <v>541</v>
      </c>
    </row>
    <row r="124" spans="1:1">
      <c r="A124" s="1" t="s">
        <v>541</v>
      </c>
    </row>
    <row r="125" spans="1:1">
      <c r="A125" s="1" t="s">
        <v>541</v>
      </c>
    </row>
    <row r="126" spans="1:1">
      <c r="A126" s="1" t="s">
        <v>541</v>
      </c>
    </row>
    <row r="127" spans="1:1">
      <c r="A127" s="1" t="s">
        <v>541</v>
      </c>
    </row>
    <row r="128" spans="1:1">
      <c r="A128" s="1" t="s">
        <v>541</v>
      </c>
    </row>
    <row r="129" spans="1:1">
      <c r="A129" s="1" t="s">
        <v>541</v>
      </c>
    </row>
    <row r="130" spans="1:1">
      <c r="A130" s="1" t="s">
        <v>541</v>
      </c>
    </row>
    <row r="131" spans="1:1">
      <c r="A131" s="1" t="s">
        <v>541</v>
      </c>
    </row>
    <row r="132" spans="1:1">
      <c r="A132" s="1" t="s">
        <v>541</v>
      </c>
    </row>
    <row r="133" spans="1:1">
      <c r="A133" s="1" t="s">
        <v>541</v>
      </c>
    </row>
    <row r="134" spans="1:1">
      <c r="A134" s="1" t="s">
        <v>541</v>
      </c>
    </row>
    <row r="135" spans="1:1">
      <c r="A135" s="1" t="s">
        <v>541</v>
      </c>
    </row>
    <row r="136" spans="1:1">
      <c r="A136" s="1" t="s">
        <v>541</v>
      </c>
    </row>
    <row r="137" spans="1:1">
      <c r="A137" s="1" t="s">
        <v>541</v>
      </c>
    </row>
    <row r="138" spans="1:1">
      <c r="A138" s="1" t="s">
        <v>541</v>
      </c>
    </row>
    <row r="139" spans="1:1">
      <c r="A139" s="1" t="s">
        <v>541</v>
      </c>
    </row>
    <row r="140" spans="1:1">
      <c r="A140" s="1" t="s">
        <v>541</v>
      </c>
    </row>
    <row r="141" spans="1:1">
      <c r="A141" s="1" t="s">
        <v>541</v>
      </c>
    </row>
    <row r="142" spans="1:1">
      <c r="A142" s="1" t="s">
        <v>541</v>
      </c>
    </row>
    <row r="143" spans="1:1">
      <c r="A143" s="1" t="s">
        <v>541</v>
      </c>
    </row>
    <row r="144" spans="1:1">
      <c r="A144" s="1" t="s">
        <v>541</v>
      </c>
    </row>
    <row r="145" spans="1:1">
      <c r="A145" s="1" t="s">
        <v>541</v>
      </c>
    </row>
    <row r="146" spans="1:1">
      <c r="A146" s="1" t="s">
        <v>541</v>
      </c>
    </row>
    <row r="147" spans="1:1">
      <c r="A147" s="1" t="s">
        <v>541</v>
      </c>
    </row>
    <row r="148" spans="1:1">
      <c r="A148" s="1" t="s">
        <v>541</v>
      </c>
    </row>
    <row r="149" spans="1:1">
      <c r="A149" s="1" t="s">
        <v>541</v>
      </c>
    </row>
    <row r="150" spans="1:1">
      <c r="A150" s="1" t="s">
        <v>541</v>
      </c>
    </row>
    <row r="151" spans="1:1">
      <c r="A151" s="1" t="s">
        <v>541</v>
      </c>
    </row>
    <row r="152" spans="1:1">
      <c r="A152" s="1" t="s">
        <v>541</v>
      </c>
    </row>
    <row r="153" spans="1:1">
      <c r="A153" s="1" t="s">
        <v>541</v>
      </c>
    </row>
    <row r="154" spans="1:1">
      <c r="A154" s="1" t="s">
        <v>541</v>
      </c>
    </row>
    <row r="155" spans="1:1">
      <c r="A155" s="1" t="s">
        <v>541</v>
      </c>
    </row>
    <row r="156" spans="1:1">
      <c r="A156" s="1" t="s">
        <v>541</v>
      </c>
    </row>
    <row r="157" spans="1:1">
      <c r="A157" s="1" t="s">
        <v>541</v>
      </c>
    </row>
    <row r="158" spans="1:1">
      <c r="A158" s="1" t="s">
        <v>541</v>
      </c>
    </row>
    <row r="159" spans="1:1">
      <c r="A159" s="1" t="s">
        <v>541</v>
      </c>
    </row>
    <row r="160" spans="1:1">
      <c r="A160" s="1" t="s">
        <v>541</v>
      </c>
    </row>
    <row r="161" spans="1:1">
      <c r="A161" s="1" t="s">
        <v>541</v>
      </c>
    </row>
    <row r="162" spans="1:1">
      <c r="A162" s="1" t="s">
        <v>541</v>
      </c>
    </row>
    <row r="163" spans="1:1">
      <c r="A163" s="1" t="s">
        <v>541</v>
      </c>
    </row>
    <row r="164" spans="1:1">
      <c r="A164" s="1" t="s">
        <v>541</v>
      </c>
    </row>
    <row r="165" spans="1:1">
      <c r="A165" s="1" t="s">
        <v>541</v>
      </c>
    </row>
    <row r="166" spans="1:1">
      <c r="A166" s="1" t="s">
        <v>541</v>
      </c>
    </row>
    <row r="167" spans="1:1">
      <c r="A167" s="1" t="s">
        <v>541</v>
      </c>
    </row>
    <row r="168" spans="1:1">
      <c r="A168" s="1" t="s">
        <v>541</v>
      </c>
    </row>
    <row r="169" spans="1:1">
      <c r="A169" s="1" t="s">
        <v>541</v>
      </c>
    </row>
    <row r="170" spans="1:1">
      <c r="A170" s="1" t="s">
        <v>541</v>
      </c>
    </row>
    <row r="171" spans="1:1">
      <c r="A171" s="1" t="s">
        <v>541</v>
      </c>
    </row>
    <row r="172" spans="1:1">
      <c r="A172" s="1" t="s">
        <v>541</v>
      </c>
    </row>
    <row r="173" spans="1:1">
      <c r="A173" s="1" t="s">
        <v>541</v>
      </c>
    </row>
    <row r="174" spans="1:1">
      <c r="A174" s="1" t="s">
        <v>541</v>
      </c>
    </row>
    <row r="175" spans="1:1">
      <c r="A175" s="1" t="s">
        <v>541</v>
      </c>
    </row>
    <row r="176" spans="1:1">
      <c r="A176" s="1" t="s">
        <v>541</v>
      </c>
    </row>
    <row r="177" spans="1:1">
      <c r="A177" s="1" t="s">
        <v>541</v>
      </c>
    </row>
    <row r="178" spans="1:1">
      <c r="A178" s="1" t="s">
        <v>541</v>
      </c>
    </row>
    <row r="179" spans="1:1">
      <c r="A179" s="1" t="s">
        <v>541</v>
      </c>
    </row>
    <row r="180" spans="1:1">
      <c r="A180" s="1" t="s">
        <v>541</v>
      </c>
    </row>
    <row r="181" spans="1:1">
      <c r="A181" s="1" t="s">
        <v>541</v>
      </c>
    </row>
    <row r="182" spans="1:1">
      <c r="A182" s="1" t="s">
        <v>541</v>
      </c>
    </row>
    <row r="183" spans="1:1">
      <c r="A183" s="1" t="s">
        <v>541</v>
      </c>
    </row>
    <row r="184" spans="1:1">
      <c r="A184" s="1" t="s">
        <v>541</v>
      </c>
    </row>
    <row r="185" spans="1:1">
      <c r="A185" s="1" t="s">
        <v>541</v>
      </c>
    </row>
    <row r="186" spans="1:1">
      <c r="A186" s="1" t="s">
        <v>541</v>
      </c>
    </row>
    <row r="187" spans="1:1">
      <c r="A187" s="1" t="s">
        <v>541</v>
      </c>
    </row>
    <row r="188" spans="1:1">
      <c r="A188" s="1" t="s">
        <v>541</v>
      </c>
    </row>
    <row r="189" spans="1:1">
      <c r="A189" s="1" t="s">
        <v>541</v>
      </c>
    </row>
    <row r="190" spans="1:1">
      <c r="A190" s="1" t="s">
        <v>541</v>
      </c>
    </row>
    <row r="191" spans="1:1">
      <c r="A191" s="1" t="s">
        <v>541</v>
      </c>
    </row>
    <row r="192" spans="1:1">
      <c r="A192" s="1" t="s">
        <v>541</v>
      </c>
    </row>
    <row r="193" spans="1:1">
      <c r="A193" s="1" t="s">
        <v>541</v>
      </c>
    </row>
    <row r="194" spans="1:1">
      <c r="A194" s="1" t="s">
        <v>541</v>
      </c>
    </row>
    <row r="195" spans="1:1">
      <c r="A195" s="1" t="s">
        <v>541</v>
      </c>
    </row>
    <row r="196" spans="1:1">
      <c r="A196" s="1" t="s">
        <v>541</v>
      </c>
    </row>
    <row r="197" spans="1:1">
      <c r="A197" s="1" t="s">
        <v>541</v>
      </c>
    </row>
    <row r="198" spans="1:1">
      <c r="A198" s="1" t="s">
        <v>541</v>
      </c>
    </row>
    <row r="199" spans="1:1">
      <c r="A199" s="1" t="s">
        <v>541</v>
      </c>
    </row>
    <row r="200" spans="1:1">
      <c r="A200" s="1" t="s">
        <v>541</v>
      </c>
    </row>
    <row r="201" spans="1:1">
      <c r="A201" s="1" t="s">
        <v>541</v>
      </c>
    </row>
    <row r="202" spans="1:1">
      <c r="A202" s="1" t="s">
        <v>541</v>
      </c>
    </row>
    <row r="203" spans="1:1">
      <c r="A203" s="1" t="s">
        <v>541</v>
      </c>
    </row>
    <row r="204" spans="1:1">
      <c r="A204" s="1" t="s">
        <v>541</v>
      </c>
    </row>
    <row r="205" spans="1:1">
      <c r="A205" s="1" t="s">
        <v>541</v>
      </c>
    </row>
    <row r="206" spans="1:1">
      <c r="A206" s="1" t="s">
        <v>541</v>
      </c>
    </row>
    <row r="207" spans="1:1">
      <c r="A207" s="1" t="s">
        <v>541</v>
      </c>
    </row>
    <row r="208" spans="1:1">
      <c r="A208" s="1" t="s">
        <v>541</v>
      </c>
    </row>
    <row r="209" spans="1:1">
      <c r="A209" s="1" t="s">
        <v>541</v>
      </c>
    </row>
    <row r="210" spans="1:1">
      <c r="A210" s="1" t="s">
        <v>541</v>
      </c>
    </row>
    <row r="211" spans="1:1">
      <c r="A211" s="1" t="s">
        <v>541</v>
      </c>
    </row>
    <row r="212" spans="1:1">
      <c r="A212" s="1" t="s">
        <v>541</v>
      </c>
    </row>
    <row r="213" spans="1:1">
      <c r="A213" s="1" t="s">
        <v>541</v>
      </c>
    </row>
    <row r="214" spans="1:1">
      <c r="A214" s="1" t="s">
        <v>541</v>
      </c>
    </row>
    <row r="215" spans="1:1">
      <c r="A215" s="1" t="s">
        <v>541</v>
      </c>
    </row>
    <row r="216" spans="1:1">
      <c r="A216" s="1" t="s">
        <v>541</v>
      </c>
    </row>
    <row r="217" spans="1:1">
      <c r="A217" s="1" t="s">
        <v>541</v>
      </c>
    </row>
    <row r="218" spans="1:1">
      <c r="A218" s="1" t="s">
        <v>541</v>
      </c>
    </row>
    <row r="219" spans="1:1">
      <c r="A219" s="1" t="s">
        <v>541</v>
      </c>
    </row>
    <row r="220" spans="1:1">
      <c r="A220" s="1" t="s">
        <v>541</v>
      </c>
    </row>
    <row r="221" spans="1:1">
      <c r="A221" s="1" t="s">
        <v>541</v>
      </c>
    </row>
    <row r="222" spans="1:1">
      <c r="A222" s="1" t="s">
        <v>541</v>
      </c>
    </row>
    <row r="223" spans="1:1">
      <c r="A223" s="1" t="s">
        <v>541</v>
      </c>
    </row>
    <row r="224" spans="1:1">
      <c r="A224" s="1" t="s">
        <v>541</v>
      </c>
    </row>
    <row r="225" spans="1:1">
      <c r="A225" s="1" t="s">
        <v>541</v>
      </c>
    </row>
    <row r="226" spans="1:1">
      <c r="A226" s="1" t="s">
        <v>541</v>
      </c>
    </row>
    <row r="227" spans="1:1">
      <c r="A227" s="1" t="s">
        <v>541</v>
      </c>
    </row>
    <row r="228" spans="1:1">
      <c r="A228" s="1" t="s">
        <v>541</v>
      </c>
    </row>
    <row r="229" spans="1:1">
      <c r="A229" s="1" t="s">
        <v>542</v>
      </c>
    </row>
    <row r="230" spans="1:1">
      <c r="A230" s="1" t="s">
        <v>542</v>
      </c>
    </row>
    <row r="231" spans="1:1">
      <c r="A231" s="1" t="s">
        <v>542</v>
      </c>
    </row>
    <row r="232" spans="1:1">
      <c r="A232" s="1" t="s">
        <v>542</v>
      </c>
    </row>
    <row r="233" spans="1:1">
      <c r="A233" s="1" t="s">
        <v>542</v>
      </c>
    </row>
    <row r="234" spans="1:1">
      <c r="A234" s="1" t="s">
        <v>542</v>
      </c>
    </row>
    <row r="235" spans="1:1">
      <c r="A235" s="1" t="s">
        <v>542</v>
      </c>
    </row>
    <row r="236" spans="1:1">
      <c r="A236" s="1" t="s">
        <v>542</v>
      </c>
    </row>
    <row r="237" spans="1:1">
      <c r="A237" s="1" t="s">
        <v>542</v>
      </c>
    </row>
    <row r="238" spans="1:1">
      <c r="A238" s="1" t="s">
        <v>542</v>
      </c>
    </row>
    <row r="239" spans="1:1">
      <c r="A239" s="1" t="s">
        <v>542</v>
      </c>
    </row>
    <row r="240" spans="1:1">
      <c r="A240" s="1" t="s">
        <v>542</v>
      </c>
    </row>
    <row r="241" spans="1:1">
      <c r="A241" s="1" t="s">
        <v>542</v>
      </c>
    </row>
    <row r="242" spans="1:1">
      <c r="A242" s="1" t="s">
        <v>542</v>
      </c>
    </row>
    <row r="243" spans="1:1">
      <c r="A243" s="1" t="s">
        <v>542</v>
      </c>
    </row>
    <row r="244" spans="1:1">
      <c r="A244" s="1" t="s">
        <v>542</v>
      </c>
    </row>
    <row r="245" spans="1:1">
      <c r="A245" s="1" t="s">
        <v>542</v>
      </c>
    </row>
    <row r="246" spans="1:1">
      <c r="A246" s="1" t="s">
        <v>542</v>
      </c>
    </row>
    <row r="247" spans="1:1">
      <c r="A247" s="1" t="s">
        <v>542</v>
      </c>
    </row>
    <row r="248" spans="1:1">
      <c r="A248" s="1" t="s">
        <v>542</v>
      </c>
    </row>
    <row r="249" spans="1:1">
      <c r="A249" s="1" t="s">
        <v>542</v>
      </c>
    </row>
    <row r="250" spans="1:1">
      <c r="A250" s="1" t="s">
        <v>542</v>
      </c>
    </row>
    <row r="251" spans="1:1">
      <c r="A251" s="1" t="s">
        <v>542</v>
      </c>
    </row>
    <row r="252" spans="1:1">
      <c r="A252" s="1" t="s">
        <v>542</v>
      </c>
    </row>
    <row r="253" spans="1:1">
      <c r="A253" s="1" t="s">
        <v>542</v>
      </c>
    </row>
    <row r="254" spans="1:1">
      <c r="A254" s="1" t="s">
        <v>542</v>
      </c>
    </row>
    <row r="255" spans="1:1">
      <c r="A255" s="1" t="s">
        <v>542</v>
      </c>
    </row>
    <row r="256" spans="1:1">
      <c r="A256" s="1" t="s">
        <v>542</v>
      </c>
    </row>
    <row r="257" spans="1:1">
      <c r="A257" s="1" t="s">
        <v>542</v>
      </c>
    </row>
    <row r="258" spans="1:1">
      <c r="A258" s="1" t="s">
        <v>542</v>
      </c>
    </row>
    <row r="259" spans="1:1">
      <c r="A259" s="1" t="s">
        <v>542</v>
      </c>
    </row>
    <row r="260" spans="1:1">
      <c r="A260" s="1" t="s">
        <v>542</v>
      </c>
    </row>
    <row r="261" spans="1:1">
      <c r="A261" s="1" t="s">
        <v>542</v>
      </c>
    </row>
    <row r="262" spans="1:1">
      <c r="A262" s="1" t="s">
        <v>542</v>
      </c>
    </row>
    <row r="263" spans="1:1">
      <c r="A263" s="1" t="s">
        <v>542</v>
      </c>
    </row>
    <row r="264" spans="1:1">
      <c r="A264" s="1" t="s">
        <v>542</v>
      </c>
    </row>
    <row r="265" spans="1:1">
      <c r="A265" s="1" t="s">
        <v>542</v>
      </c>
    </row>
    <row r="266" spans="1:1">
      <c r="A266" s="1" t="s">
        <v>542</v>
      </c>
    </row>
    <row r="267" spans="1:1">
      <c r="A267" s="1" t="s">
        <v>542</v>
      </c>
    </row>
    <row r="268" spans="1:1">
      <c r="A268" s="1" t="s">
        <v>542</v>
      </c>
    </row>
    <row r="269" spans="1:1">
      <c r="A269" s="1" t="s">
        <v>542</v>
      </c>
    </row>
    <row r="270" spans="1:1">
      <c r="A270" s="1" t="s">
        <v>542</v>
      </c>
    </row>
    <row r="271" spans="1:1">
      <c r="A271" s="1" t="s">
        <v>542</v>
      </c>
    </row>
    <row r="272" spans="1:1">
      <c r="A272" s="1" t="s">
        <v>542</v>
      </c>
    </row>
    <row r="273" spans="1:1">
      <c r="A273" s="1" t="s">
        <v>542</v>
      </c>
    </row>
    <row r="274" spans="1:1">
      <c r="A274" s="1" t="s">
        <v>542</v>
      </c>
    </row>
    <row r="275" spans="1:1">
      <c r="A275" s="1" t="s">
        <v>542</v>
      </c>
    </row>
    <row r="276" spans="1:1">
      <c r="A276" s="1" t="s">
        <v>542</v>
      </c>
    </row>
    <row r="277" spans="1:1">
      <c r="A277" s="1" t="s">
        <v>542</v>
      </c>
    </row>
    <row r="278" spans="1:1">
      <c r="A278" s="1" t="s">
        <v>542</v>
      </c>
    </row>
    <row r="279" spans="1:1">
      <c r="A279" s="1" t="s">
        <v>542</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N1939"/>
  <sheetViews>
    <sheetView workbookViewId="0">
      <selection activeCell="K8" sqref="K8"/>
    </sheetView>
  </sheetViews>
  <sheetFormatPr defaultColWidth="9" defaultRowHeight="14.4"/>
  <cols>
    <col min="1" max="1" width="10.6296296296296" customWidth="1"/>
    <col min="2" max="5" width="15.6296296296296" customWidth="1"/>
    <col min="6" max="6" width="10.6296296296296" customWidth="1"/>
    <col min="12" max="12" width="12.75" customWidth="1"/>
  </cols>
  <sheetData>
    <row r="1" ht="36.75" customHeight="1" spans="1:8">
      <c r="A1" s="28" t="s">
        <v>543</v>
      </c>
      <c r="B1" s="28"/>
      <c r="C1" s="28"/>
      <c r="D1" s="28"/>
      <c r="E1" s="28"/>
      <c r="F1" s="28"/>
      <c r="G1" s="35" t="s">
        <v>544</v>
      </c>
      <c r="H1" t="e">
        <f>_xlfn.MODE.SNGL(B1498:B1939)</f>
        <v>#NAME?</v>
      </c>
    </row>
    <row r="2" ht="20.1" customHeight="1" spans="1:14">
      <c r="A2" s="32" t="s">
        <v>86</v>
      </c>
      <c r="B2" s="32" t="s">
        <v>545</v>
      </c>
      <c r="C2" s="32" t="s">
        <v>546</v>
      </c>
      <c r="D2" s="32" t="s">
        <v>52</v>
      </c>
      <c r="E2" s="32" t="s">
        <v>265</v>
      </c>
      <c r="F2" s="32" t="s">
        <v>547</v>
      </c>
      <c r="H2" s="30" t="s">
        <v>52</v>
      </c>
      <c r="I2" s="30" t="s">
        <v>548</v>
      </c>
      <c r="J2" s="30" t="s">
        <v>265</v>
      </c>
      <c r="K2" s="30" t="s">
        <v>548</v>
      </c>
      <c r="L2" s="30" t="s">
        <v>549</v>
      </c>
      <c r="M2" s="30" t="s">
        <v>550</v>
      </c>
      <c r="N2" s="30" t="s">
        <v>266</v>
      </c>
    </row>
    <row r="3" ht="20.1" customHeight="1" spans="1:14">
      <c r="A3" s="32">
        <v>1</v>
      </c>
      <c r="B3" s="32" t="s">
        <v>551</v>
      </c>
      <c r="C3" s="32">
        <v>62</v>
      </c>
      <c r="D3" s="32" t="s">
        <v>552</v>
      </c>
      <c r="E3" s="32" t="s">
        <v>83</v>
      </c>
      <c r="F3" s="32">
        <f>SUM(C3:C1489)</f>
        <v>80734.2599999999</v>
      </c>
      <c r="H3" s="30" t="s">
        <v>124</v>
      </c>
      <c r="I3" s="30">
        <f>COUNTIF(D3:D1489,H3)</f>
        <v>201</v>
      </c>
      <c r="J3" s="30" t="s">
        <v>149</v>
      </c>
      <c r="K3" s="30">
        <f>COUNTIFS(D3:D1489,H3,E3:E1489,J3)</f>
        <v>201</v>
      </c>
      <c r="L3" s="30" t="s">
        <v>553</v>
      </c>
      <c r="M3" s="30">
        <f>SUMIFS(C3:C1489,D3:D1489,H3,E3:E1489,J3)</f>
        <v>9227.08000000001</v>
      </c>
      <c r="N3" s="37"/>
    </row>
    <row r="4" ht="20.1" customHeight="1" spans="1:14">
      <c r="A4" s="32">
        <v>2</v>
      </c>
      <c r="B4" s="32" t="s">
        <v>554</v>
      </c>
      <c r="C4" s="32">
        <v>58.88</v>
      </c>
      <c r="D4" s="32" t="s">
        <v>552</v>
      </c>
      <c r="E4" s="32" t="s">
        <v>83</v>
      </c>
      <c r="F4" s="32"/>
      <c r="H4" s="30" t="s">
        <v>552</v>
      </c>
      <c r="I4" s="30">
        <f>COUNTIF(D3:D1490,H4)</f>
        <v>1100</v>
      </c>
      <c r="J4" s="30" t="s">
        <v>83</v>
      </c>
      <c r="K4" s="30">
        <f t="array" ref="K4">COUNTIFS(D3:D1489,H4,E3:E1489,J4)</f>
        <v>427</v>
      </c>
      <c r="L4" s="30" t="s">
        <v>555</v>
      </c>
      <c r="M4" s="30">
        <f>SUMIFS(C3:C1490,D3:D1490,H4,E3:E1490,J4)</f>
        <v>24126.1100000001</v>
      </c>
      <c r="N4" s="37"/>
    </row>
    <row r="5" ht="20.1" customHeight="1" spans="1:14">
      <c r="A5" s="32">
        <v>3</v>
      </c>
      <c r="B5" s="32" t="s">
        <v>556</v>
      </c>
      <c r="C5" s="32">
        <v>58.88</v>
      </c>
      <c r="D5" s="32" t="s">
        <v>552</v>
      </c>
      <c r="E5" s="32" t="s">
        <v>83</v>
      </c>
      <c r="F5" s="32"/>
      <c r="H5" s="30"/>
      <c r="I5" s="30"/>
      <c r="J5" s="30" t="s">
        <v>149</v>
      </c>
      <c r="K5" s="30">
        <f>COUNTIFS(D3:D1489,H4,E3:E1489,J5)</f>
        <v>231</v>
      </c>
      <c r="L5" s="30" t="s">
        <v>557</v>
      </c>
      <c r="M5" s="30">
        <f>SUMIFS(C3:C1491,D3:D1491,H4,E3:E1491,J5)</f>
        <v>11061.45</v>
      </c>
      <c r="N5" s="38"/>
    </row>
    <row r="6" ht="20.1" customHeight="1" spans="1:14">
      <c r="A6" s="32">
        <v>4</v>
      </c>
      <c r="B6" s="32" t="s">
        <v>558</v>
      </c>
      <c r="C6" s="32">
        <v>58.88</v>
      </c>
      <c r="D6" s="32" t="s">
        <v>552</v>
      </c>
      <c r="E6" s="32" t="s">
        <v>83</v>
      </c>
      <c r="F6" s="32"/>
      <c r="H6" s="30"/>
      <c r="I6" s="30"/>
      <c r="J6" s="39" t="s">
        <v>85</v>
      </c>
      <c r="K6" s="39">
        <f>COUNTIFS(D3:D1489,H4,E3:E1489,J6)</f>
        <v>442</v>
      </c>
      <c r="L6" s="39" t="s">
        <v>559</v>
      </c>
      <c r="M6" s="39">
        <f>SUMIFS(C3:C1492,D3:D1492,H4,E3:E1492,J6)</f>
        <v>24982.0699999999</v>
      </c>
      <c r="N6" s="37"/>
    </row>
    <row r="7" ht="20.1" customHeight="1" spans="1:14">
      <c r="A7" s="32">
        <v>5</v>
      </c>
      <c r="B7" s="32" t="s">
        <v>560</v>
      </c>
      <c r="C7" s="32">
        <v>58.88</v>
      </c>
      <c r="D7" s="32" t="s">
        <v>552</v>
      </c>
      <c r="E7" s="32" t="s">
        <v>83</v>
      </c>
      <c r="F7" s="32"/>
      <c r="H7" s="30" t="s">
        <v>561</v>
      </c>
      <c r="I7" s="30">
        <f>COUNTIF(D3:D1489,H7)</f>
        <v>186</v>
      </c>
      <c r="J7" s="30" t="s">
        <v>83</v>
      </c>
      <c r="K7" s="30">
        <f>COUNTIFS(D3:D1489,H7,E3:E1489,J7)</f>
        <v>92</v>
      </c>
      <c r="L7" s="30" t="s">
        <v>562</v>
      </c>
      <c r="M7" s="30">
        <f>SUMIFS(C3:C1493,D3:D1493,H7,E3:E1493,J7)</f>
        <v>5608.43000000001</v>
      </c>
      <c r="N7" s="37"/>
    </row>
    <row r="8" ht="20.1" customHeight="1" spans="1:14">
      <c r="A8" s="32">
        <v>6</v>
      </c>
      <c r="B8" s="32" t="s">
        <v>563</v>
      </c>
      <c r="C8" s="32">
        <v>34.92</v>
      </c>
      <c r="D8" s="43" t="s">
        <v>124</v>
      </c>
      <c r="E8" s="32" t="s">
        <v>149</v>
      </c>
      <c r="F8" s="32"/>
      <c r="H8" s="34"/>
      <c r="I8" s="34"/>
      <c r="J8" s="34" t="s">
        <v>85</v>
      </c>
      <c r="K8" s="30">
        <f>COUNTIFS(D3:D1489,H7,E3:E1489,J8)</f>
        <v>94</v>
      </c>
      <c r="L8" s="34" t="s">
        <v>562</v>
      </c>
      <c r="M8" s="30">
        <f>SUMIFS(C3:C1494,D3:D1494,H7,E3:E1494,J8)</f>
        <v>5729.12000000001</v>
      </c>
      <c r="N8" s="41"/>
    </row>
    <row r="9" ht="20.1" customHeight="1" spans="1:13">
      <c r="A9" s="32">
        <v>7</v>
      </c>
      <c r="B9" s="32" t="s">
        <v>564</v>
      </c>
      <c r="C9" s="32">
        <v>50.34</v>
      </c>
      <c r="D9" s="43" t="s">
        <v>124</v>
      </c>
      <c r="E9" s="32" t="s">
        <v>149</v>
      </c>
      <c r="F9" s="32"/>
      <c r="I9" s="42">
        <f>SUM(I3:I8)</f>
        <v>1487</v>
      </c>
      <c r="K9" s="42">
        <f>SUM(K3:K8)</f>
        <v>1487</v>
      </c>
      <c r="M9" s="42">
        <f>SUM(M3:M8)</f>
        <v>80734.2600000001</v>
      </c>
    </row>
    <row r="10" ht="20.1" customHeight="1" spans="1:6">
      <c r="A10" s="32">
        <v>8</v>
      </c>
      <c r="B10" s="32" t="s">
        <v>565</v>
      </c>
      <c r="C10" s="32">
        <v>50.34</v>
      </c>
      <c r="D10" s="43" t="s">
        <v>124</v>
      </c>
      <c r="E10" s="32" t="s">
        <v>149</v>
      </c>
      <c r="F10" s="32"/>
    </row>
    <row r="11" ht="20.1" customHeight="1" spans="1:11">
      <c r="A11" s="32">
        <v>9</v>
      </c>
      <c r="B11" s="32" t="s">
        <v>566</v>
      </c>
      <c r="C11" s="32">
        <v>50.34</v>
      </c>
      <c r="D11" s="43" t="s">
        <v>124</v>
      </c>
      <c r="E11" s="32" t="s">
        <v>149</v>
      </c>
      <c r="F11" s="32"/>
      <c r="K11">
        <f>K4+K5+K6</f>
        <v>1100</v>
      </c>
    </row>
    <row r="12" ht="20.1" customHeight="1" spans="1:13">
      <c r="A12" s="32">
        <v>10</v>
      </c>
      <c r="B12" s="32" t="s">
        <v>567</v>
      </c>
      <c r="C12" s="32">
        <v>50.44</v>
      </c>
      <c r="D12" s="43" t="s">
        <v>124</v>
      </c>
      <c r="E12" s="32" t="s">
        <v>149</v>
      </c>
      <c r="F12" s="32"/>
      <c r="G12" s="36" t="s">
        <v>568</v>
      </c>
      <c r="H12" s="36" t="s">
        <v>524</v>
      </c>
      <c r="I12" s="36">
        <v>52</v>
      </c>
      <c r="J12" s="36" t="s">
        <v>85</v>
      </c>
      <c r="K12" s="36">
        <v>52</v>
      </c>
      <c r="L12" s="36">
        <v>59.64</v>
      </c>
      <c r="M12" s="36">
        <f>K12*L12</f>
        <v>3101.28</v>
      </c>
    </row>
    <row r="13" ht="20.1" customHeight="1" spans="1:8">
      <c r="A13" s="32">
        <v>11</v>
      </c>
      <c r="B13" s="32" t="s">
        <v>569</v>
      </c>
      <c r="C13" s="32">
        <v>43.87</v>
      </c>
      <c r="D13" s="43" t="s">
        <v>124</v>
      </c>
      <c r="E13" s="32" t="s">
        <v>149</v>
      </c>
      <c r="F13" s="32"/>
      <c r="H13" s="35"/>
    </row>
    <row r="14" ht="20.1" customHeight="1" spans="1:6">
      <c r="A14" s="32">
        <v>12</v>
      </c>
      <c r="B14" s="32" t="s">
        <v>570</v>
      </c>
      <c r="C14" s="32">
        <v>58.98</v>
      </c>
      <c r="D14" s="32" t="s">
        <v>552</v>
      </c>
      <c r="E14" s="32" t="s">
        <v>85</v>
      </c>
      <c r="F14" s="32"/>
    </row>
    <row r="15" ht="20.1" customHeight="1" spans="1:6">
      <c r="A15" s="32">
        <v>13</v>
      </c>
      <c r="B15" s="32" t="s">
        <v>571</v>
      </c>
      <c r="C15" s="32">
        <v>58.88</v>
      </c>
      <c r="D15" s="32" t="s">
        <v>552</v>
      </c>
      <c r="E15" s="32" t="s">
        <v>85</v>
      </c>
      <c r="F15" s="32"/>
    </row>
    <row r="16" ht="20.1" customHeight="1" spans="1:6">
      <c r="A16" s="32">
        <v>14</v>
      </c>
      <c r="B16" s="32" t="s">
        <v>572</v>
      </c>
      <c r="C16" s="32">
        <v>58.88</v>
      </c>
      <c r="D16" s="32" t="s">
        <v>552</v>
      </c>
      <c r="E16" s="32" t="s">
        <v>85</v>
      </c>
      <c r="F16" s="32"/>
    </row>
    <row r="17" ht="20.1" customHeight="1" spans="1:6">
      <c r="A17" s="32">
        <v>15</v>
      </c>
      <c r="B17" s="32" t="s">
        <v>573</v>
      </c>
      <c r="C17" s="32">
        <v>58.88</v>
      </c>
      <c r="D17" s="32" t="s">
        <v>552</v>
      </c>
      <c r="E17" s="32" t="s">
        <v>85</v>
      </c>
      <c r="F17" s="32"/>
    </row>
    <row r="18" ht="20.1" customHeight="1" spans="1:6">
      <c r="A18" s="32">
        <v>16</v>
      </c>
      <c r="B18" s="32" t="s">
        <v>574</v>
      </c>
      <c r="C18" s="32">
        <v>58.88</v>
      </c>
      <c r="D18" s="32" t="s">
        <v>552</v>
      </c>
      <c r="E18" s="32" t="s">
        <v>85</v>
      </c>
      <c r="F18" s="32"/>
    </row>
    <row r="19" ht="20.1" customHeight="1" spans="1:6">
      <c r="A19" s="32">
        <v>17</v>
      </c>
      <c r="B19" s="32" t="s">
        <v>575</v>
      </c>
      <c r="C19" s="32">
        <v>59.01</v>
      </c>
      <c r="D19" s="32" t="s">
        <v>552</v>
      </c>
      <c r="E19" s="32" t="s">
        <v>85</v>
      </c>
      <c r="F19" s="32"/>
    </row>
    <row r="20" ht="20.1" customHeight="1" spans="1:6">
      <c r="A20" s="32">
        <v>18</v>
      </c>
      <c r="B20" s="32" t="s">
        <v>576</v>
      </c>
      <c r="C20" s="32">
        <v>62</v>
      </c>
      <c r="D20" s="32" t="s">
        <v>552</v>
      </c>
      <c r="E20" s="32" t="s">
        <v>83</v>
      </c>
      <c r="F20" s="32"/>
    </row>
    <row r="21" ht="20.1" customHeight="1" spans="1:6">
      <c r="A21" s="32">
        <v>19</v>
      </c>
      <c r="B21" s="32" t="s">
        <v>577</v>
      </c>
      <c r="C21" s="32">
        <v>58.88</v>
      </c>
      <c r="D21" s="32" t="s">
        <v>552</v>
      </c>
      <c r="E21" s="32" t="s">
        <v>83</v>
      </c>
      <c r="F21" s="32"/>
    </row>
    <row r="22" ht="20.1" customHeight="1" spans="1:6">
      <c r="A22" s="32">
        <v>20</v>
      </c>
      <c r="B22" s="32" t="s">
        <v>578</v>
      </c>
      <c r="C22" s="32">
        <v>58.88</v>
      </c>
      <c r="D22" s="32" t="s">
        <v>552</v>
      </c>
      <c r="E22" s="32" t="s">
        <v>83</v>
      </c>
      <c r="F22" s="32"/>
    </row>
    <row r="23" ht="20.1" customHeight="1" spans="1:6">
      <c r="A23" s="32">
        <v>21</v>
      </c>
      <c r="B23" s="32" t="s">
        <v>579</v>
      </c>
      <c r="C23" s="32">
        <v>58.88</v>
      </c>
      <c r="D23" s="32" t="s">
        <v>552</v>
      </c>
      <c r="E23" s="32" t="s">
        <v>83</v>
      </c>
      <c r="F23" s="32"/>
    </row>
    <row r="24" ht="20.1" customHeight="1" spans="1:6">
      <c r="A24" s="32">
        <v>22</v>
      </c>
      <c r="B24" s="32" t="s">
        <v>580</v>
      </c>
      <c r="C24" s="32">
        <v>58.88</v>
      </c>
      <c r="D24" s="32" t="s">
        <v>552</v>
      </c>
      <c r="E24" s="32" t="s">
        <v>83</v>
      </c>
      <c r="F24" s="32"/>
    </row>
    <row r="25" ht="20.1" customHeight="1" spans="1:6">
      <c r="A25" s="32">
        <v>23</v>
      </c>
      <c r="B25" s="32" t="s">
        <v>581</v>
      </c>
      <c r="C25" s="32">
        <v>50.22</v>
      </c>
      <c r="D25" s="43" t="s">
        <v>124</v>
      </c>
      <c r="E25" s="32" t="s">
        <v>149</v>
      </c>
      <c r="F25" s="32"/>
    </row>
    <row r="26" ht="20.1" customHeight="1" spans="1:6">
      <c r="A26" s="32">
        <v>24</v>
      </c>
      <c r="B26" s="32" t="s">
        <v>582</v>
      </c>
      <c r="C26" s="32">
        <v>50.34</v>
      </c>
      <c r="D26" s="43" t="s">
        <v>124</v>
      </c>
      <c r="E26" s="32" t="s">
        <v>149</v>
      </c>
      <c r="F26" s="32"/>
    </row>
    <row r="27" ht="20.1" customHeight="1" spans="1:6">
      <c r="A27" s="32">
        <v>25</v>
      </c>
      <c r="B27" s="32" t="s">
        <v>583</v>
      </c>
      <c r="C27" s="32">
        <v>50.34</v>
      </c>
      <c r="D27" s="43" t="s">
        <v>124</v>
      </c>
      <c r="E27" s="32" t="s">
        <v>149</v>
      </c>
      <c r="F27" s="32"/>
    </row>
    <row r="28" ht="20.1" customHeight="1" spans="1:6">
      <c r="A28" s="32">
        <v>26</v>
      </c>
      <c r="B28" s="32" t="s">
        <v>584</v>
      </c>
      <c r="C28" s="32">
        <v>50.34</v>
      </c>
      <c r="D28" s="43" t="s">
        <v>124</v>
      </c>
      <c r="E28" s="32" t="s">
        <v>149</v>
      </c>
      <c r="F28" s="32"/>
    </row>
    <row r="29" ht="20.1" customHeight="1" spans="1:6">
      <c r="A29" s="32">
        <v>27</v>
      </c>
      <c r="B29" s="32" t="s">
        <v>585</v>
      </c>
      <c r="C29" s="32">
        <v>50.44</v>
      </c>
      <c r="D29" s="43" t="s">
        <v>124</v>
      </c>
      <c r="E29" s="32" t="s">
        <v>149</v>
      </c>
      <c r="F29" s="32"/>
    </row>
    <row r="30" ht="20.1" customHeight="1" spans="1:6">
      <c r="A30" s="32">
        <v>28</v>
      </c>
      <c r="B30" s="32" t="s">
        <v>586</v>
      </c>
      <c r="C30" s="32">
        <v>43.87</v>
      </c>
      <c r="D30" s="43" t="s">
        <v>124</v>
      </c>
      <c r="E30" s="32" t="s">
        <v>149</v>
      </c>
      <c r="F30" s="32"/>
    </row>
    <row r="31" ht="20.1" customHeight="1" spans="1:6">
      <c r="A31" s="32">
        <v>29</v>
      </c>
      <c r="B31" s="32" t="s">
        <v>587</v>
      </c>
      <c r="C31" s="32">
        <v>58.88</v>
      </c>
      <c r="D31" s="32" t="s">
        <v>552</v>
      </c>
      <c r="E31" s="32" t="s">
        <v>85</v>
      </c>
      <c r="F31" s="32"/>
    </row>
    <row r="32" ht="20.1" customHeight="1" spans="1:6">
      <c r="A32" s="32">
        <v>30</v>
      </c>
      <c r="B32" s="32" t="s">
        <v>588</v>
      </c>
      <c r="C32" s="32">
        <v>58.88</v>
      </c>
      <c r="D32" s="32" t="s">
        <v>552</v>
      </c>
      <c r="E32" s="32" t="s">
        <v>85</v>
      </c>
      <c r="F32" s="32"/>
    </row>
    <row r="33" ht="20.1" customHeight="1" spans="1:6">
      <c r="A33" s="32">
        <v>31</v>
      </c>
      <c r="B33" s="32" t="s">
        <v>589</v>
      </c>
      <c r="C33" s="32">
        <v>58.88</v>
      </c>
      <c r="D33" s="32" t="s">
        <v>552</v>
      </c>
      <c r="E33" s="32" t="s">
        <v>85</v>
      </c>
      <c r="F33" s="32"/>
    </row>
    <row r="34" ht="20.1" customHeight="1" spans="1:6">
      <c r="A34" s="32">
        <v>32</v>
      </c>
      <c r="B34" s="32" t="s">
        <v>590</v>
      </c>
      <c r="C34" s="32">
        <v>58.88</v>
      </c>
      <c r="D34" s="32" t="s">
        <v>552</v>
      </c>
      <c r="E34" s="32" t="s">
        <v>85</v>
      </c>
      <c r="F34" s="32"/>
    </row>
    <row r="35" ht="20.1" customHeight="1" spans="1:6">
      <c r="A35" s="32">
        <v>33</v>
      </c>
      <c r="B35" s="32" t="s">
        <v>591</v>
      </c>
      <c r="C35" s="32">
        <v>58.88</v>
      </c>
      <c r="D35" s="32" t="s">
        <v>552</v>
      </c>
      <c r="E35" s="32" t="s">
        <v>85</v>
      </c>
      <c r="F35" s="32"/>
    </row>
    <row r="36" ht="20.1" customHeight="1" spans="1:6">
      <c r="A36" s="32">
        <v>34</v>
      </c>
      <c r="B36" s="32" t="s">
        <v>592</v>
      </c>
      <c r="C36" s="32">
        <v>58.88</v>
      </c>
      <c r="D36" s="32" t="s">
        <v>552</v>
      </c>
      <c r="E36" s="32" t="s">
        <v>85</v>
      </c>
      <c r="F36" s="32"/>
    </row>
    <row r="37" ht="20.1" customHeight="1" spans="1:6">
      <c r="A37" s="32">
        <v>35</v>
      </c>
      <c r="B37" s="32" t="s">
        <v>593</v>
      </c>
      <c r="C37" s="32">
        <v>58.99</v>
      </c>
      <c r="D37" s="32" t="s">
        <v>552</v>
      </c>
      <c r="E37" s="32" t="s">
        <v>85</v>
      </c>
      <c r="F37" s="32"/>
    </row>
    <row r="38" ht="20.1" customHeight="1" spans="1:6">
      <c r="A38" s="32">
        <v>36</v>
      </c>
      <c r="B38" s="32" t="s">
        <v>594</v>
      </c>
      <c r="C38" s="32">
        <v>62</v>
      </c>
      <c r="D38" s="32" t="s">
        <v>552</v>
      </c>
      <c r="E38" s="32" t="s">
        <v>83</v>
      </c>
      <c r="F38" s="32"/>
    </row>
    <row r="39" ht="20.1" customHeight="1" spans="1:6">
      <c r="A39" s="32">
        <v>37</v>
      </c>
      <c r="B39" s="32" t="s">
        <v>595</v>
      </c>
      <c r="C39" s="32">
        <v>58.88</v>
      </c>
      <c r="D39" s="32" t="s">
        <v>552</v>
      </c>
      <c r="E39" s="32" t="s">
        <v>83</v>
      </c>
      <c r="F39" s="32"/>
    </row>
    <row r="40" ht="20.1" customHeight="1" spans="1:6">
      <c r="A40" s="32">
        <v>38</v>
      </c>
      <c r="B40" s="32" t="s">
        <v>596</v>
      </c>
      <c r="C40" s="32">
        <v>58.88</v>
      </c>
      <c r="D40" s="32" t="s">
        <v>552</v>
      </c>
      <c r="E40" s="32" t="s">
        <v>83</v>
      </c>
      <c r="F40" s="32"/>
    </row>
    <row r="41" ht="20.1" customHeight="1" spans="1:6">
      <c r="A41" s="32">
        <v>39</v>
      </c>
      <c r="B41" s="32" t="s">
        <v>597</v>
      </c>
      <c r="C41" s="32">
        <v>58.88</v>
      </c>
      <c r="D41" s="32" t="s">
        <v>552</v>
      </c>
      <c r="E41" s="32" t="s">
        <v>83</v>
      </c>
      <c r="F41" s="32"/>
    </row>
    <row r="42" ht="20.1" customHeight="1" spans="1:6">
      <c r="A42" s="32">
        <v>40</v>
      </c>
      <c r="B42" s="32" t="s">
        <v>598</v>
      </c>
      <c r="C42" s="32">
        <v>58.88</v>
      </c>
      <c r="D42" s="32" t="s">
        <v>552</v>
      </c>
      <c r="E42" s="32" t="s">
        <v>83</v>
      </c>
      <c r="F42" s="32"/>
    </row>
    <row r="43" ht="20.1" customHeight="1" spans="1:6">
      <c r="A43" s="32">
        <v>41</v>
      </c>
      <c r="B43" s="32" t="s">
        <v>599</v>
      </c>
      <c r="C43" s="32">
        <v>50.22</v>
      </c>
      <c r="D43" s="43" t="s">
        <v>124</v>
      </c>
      <c r="E43" s="32" t="s">
        <v>149</v>
      </c>
      <c r="F43" s="32"/>
    </row>
    <row r="44" ht="20.1" customHeight="1" spans="1:6">
      <c r="A44" s="32">
        <v>42</v>
      </c>
      <c r="B44" s="32" t="s">
        <v>600</v>
      </c>
      <c r="C44" s="32">
        <v>50.34</v>
      </c>
      <c r="D44" s="43" t="s">
        <v>124</v>
      </c>
      <c r="E44" s="32" t="s">
        <v>149</v>
      </c>
      <c r="F44" s="32"/>
    </row>
    <row r="45" ht="20.1" customHeight="1" spans="1:6">
      <c r="A45" s="32">
        <v>43</v>
      </c>
      <c r="B45" s="32" t="s">
        <v>601</v>
      </c>
      <c r="C45" s="32">
        <v>50.34</v>
      </c>
      <c r="D45" s="43" t="s">
        <v>124</v>
      </c>
      <c r="E45" s="32" t="s">
        <v>149</v>
      </c>
      <c r="F45" s="32"/>
    </row>
    <row r="46" ht="20.1" customHeight="1" spans="1:6">
      <c r="A46" s="32">
        <v>44</v>
      </c>
      <c r="B46" s="32" t="s">
        <v>602</v>
      </c>
      <c r="C46" s="32">
        <v>50.34</v>
      </c>
      <c r="D46" s="43" t="s">
        <v>124</v>
      </c>
      <c r="E46" s="32" t="s">
        <v>149</v>
      </c>
      <c r="F46" s="32"/>
    </row>
    <row r="47" ht="20.1" customHeight="1" spans="1:6">
      <c r="A47" s="32">
        <v>45</v>
      </c>
      <c r="B47" s="32" t="s">
        <v>603</v>
      </c>
      <c r="C47" s="32">
        <v>50.44</v>
      </c>
      <c r="D47" s="43" t="s">
        <v>124</v>
      </c>
      <c r="E47" s="32" t="s">
        <v>149</v>
      </c>
      <c r="F47" s="32"/>
    </row>
    <row r="48" ht="20.1" customHeight="1" spans="1:6">
      <c r="A48" s="32">
        <v>46</v>
      </c>
      <c r="B48" s="32" t="s">
        <v>604</v>
      </c>
      <c r="C48" s="32">
        <v>43.87</v>
      </c>
      <c r="D48" s="43" t="s">
        <v>124</v>
      </c>
      <c r="E48" s="32" t="s">
        <v>149</v>
      </c>
      <c r="F48" s="32"/>
    </row>
    <row r="49" ht="20.1" customHeight="1" spans="1:6">
      <c r="A49" s="32">
        <v>47</v>
      </c>
      <c r="B49" s="32" t="s">
        <v>605</v>
      </c>
      <c r="C49" s="32">
        <v>58.88</v>
      </c>
      <c r="D49" s="32" t="s">
        <v>552</v>
      </c>
      <c r="E49" s="32" t="s">
        <v>85</v>
      </c>
      <c r="F49" s="32"/>
    </row>
    <row r="50" ht="20.1" customHeight="1" spans="1:6">
      <c r="A50" s="32">
        <v>48</v>
      </c>
      <c r="B50" s="32" t="s">
        <v>606</v>
      </c>
      <c r="C50" s="32">
        <v>58.88</v>
      </c>
      <c r="D50" s="32" t="s">
        <v>552</v>
      </c>
      <c r="E50" s="32" t="s">
        <v>85</v>
      </c>
      <c r="F50" s="32"/>
    </row>
    <row r="51" ht="20.1" customHeight="1" spans="1:6">
      <c r="A51" s="32">
        <v>49</v>
      </c>
      <c r="B51" s="32" t="s">
        <v>607</v>
      </c>
      <c r="C51" s="32">
        <v>58.88</v>
      </c>
      <c r="D51" s="32" t="s">
        <v>552</v>
      </c>
      <c r="E51" s="32" t="s">
        <v>85</v>
      </c>
      <c r="F51" s="32"/>
    </row>
    <row r="52" ht="20.1" customHeight="1" spans="1:6">
      <c r="A52" s="32">
        <v>50</v>
      </c>
      <c r="B52" s="32" t="s">
        <v>608</v>
      </c>
      <c r="C52" s="32">
        <v>58.88</v>
      </c>
      <c r="D52" s="32" t="s">
        <v>552</v>
      </c>
      <c r="E52" s="32" t="s">
        <v>85</v>
      </c>
      <c r="F52" s="32"/>
    </row>
    <row r="53" ht="20.1" customHeight="1" spans="1:6">
      <c r="A53" s="32">
        <v>51</v>
      </c>
      <c r="B53" s="32" t="s">
        <v>609</v>
      </c>
      <c r="C53" s="32">
        <v>58.88</v>
      </c>
      <c r="D53" s="32" t="s">
        <v>552</v>
      </c>
      <c r="E53" s="32" t="s">
        <v>85</v>
      </c>
      <c r="F53" s="32"/>
    </row>
    <row r="54" ht="20.1" customHeight="1" spans="1:6">
      <c r="A54" s="32">
        <v>52</v>
      </c>
      <c r="B54" s="32" t="s">
        <v>610</v>
      </c>
      <c r="C54" s="32">
        <v>58.88</v>
      </c>
      <c r="D54" s="32" t="s">
        <v>552</v>
      </c>
      <c r="E54" s="32" t="s">
        <v>85</v>
      </c>
      <c r="F54" s="32"/>
    </row>
    <row r="55" ht="20.1" customHeight="1" spans="1:6">
      <c r="A55" s="32">
        <v>53</v>
      </c>
      <c r="B55" s="32" t="s">
        <v>611</v>
      </c>
      <c r="C55" s="32">
        <v>59.01</v>
      </c>
      <c r="D55" s="32" t="s">
        <v>552</v>
      </c>
      <c r="E55" s="32" t="s">
        <v>85</v>
      </c>
      <c r="F55" s="32"/>
    </row>
    <row r="56" ht="20.1" customHeight="1" spans="1:6">
      <c r="A56" s="32">
        <v>54</v>
      </c>
      <c r="B56" s="32" t="s">
        <v>612</v>
      </c>
      <c r="C56" s="32">
        <v>62.94</v>
      </c>
      <c r="D56" s="32" t="s">
        <v>552</v>
      </c>
      <c r="E56" s="32" t="s">
        <v>83</v>
      </c>
      <c r="F56" s="32"/>
    </row>
    <row r="57" ht="20.1" customHeight="1" spans="1:6">
      <c r="A57" s="32">
        <v>55</v>
      </c>
      <c r="B57" s="32" t="s">
        <v>613</v>
      </c>
      <c r="C57" s="32">
        <v>59.27</v>
      </c>
      <c r="D57" s="32" t="s">
        <v>552</v>
      </c>
      <c r="E57" s="32" t="s">
        <v>83</v>
      </c>
      <c r="F57" s="32"/>
    </row>
    <row r="58" ht="20.1" customHeight="1" spans="1:6">
      <c r="A58" s="32">
        <v>56</v>
      </c>
      <c r="B58" s="32" t="s">
        <v>614</v>
      </c>
      <c r="C58" s="32">
        <v>59.27</v>
      </c>
      <c r="D58" s="32" t="s">
        <v>552</v>
      </c>
      <c r="E58" s="32" t="s">
        <v>83</v>
      </c>
      <c r="F58" s="32"/>
    </row>
    <row r="59" ht="20.1" customHeight="1" spans="1:6">
      <c r="A59" s="32">
        <v>57</v>
      </c>
      <c r="B59" s="32" t="s">
        <v>615</v>
      </c>
      <c r="C59" s="32">
        <v>59.27</v>
      </c>
      <c r="D59" s="32" t="s">
        <v>552</v>
      </c>
      <c r="E59" s="32" t="s">
        <v>83</v>
      </c>
      <c r="F59" s="32"/>
    </row>
    <row r="60" ht="20.1" customHeight="1" spans="1:6">
      <c r="A60" s="32">
        <v>58</v>
      </c>
      <c r="B60" s="32" t="s">
        <v>616</v>
      </c>
      <c r="C60" s="32">
        <v>59.25</v>
      </c>
      <c r="D60" s="32" t="s">
        <v>552</v>
      </c>
      <c r="E60" s="32" t="s">
        <v>83</v>
      </c>
      <c r="F60" s="32"/>
    </row>
    <row r="61" ht="20.1" customHeight="1" spans="1:6">
      <c r="A61" s="32">
        <v>59</v>
      </c>
      <c r="B61" s="32" t="s">
        <v>617</v>
      </c>
      <c r="C61" s="32">
        <v>50.84</v>
      </c>
      <c r="D61" s="43" t="s">
        <v>124</v>
      </c>
      <c r="E61" s="32" t="s">
        <v>149</v>
      </c>
      <c r="F61" s="32"/>
    </row>
    <row r="62" ht="20.1" customHeight="1" spans="1:6">
      <c r="A62" s="32">
        <v>60</v>
      </c>
      <c r="B62" s="32" t="s">
        <v>618</v>
      </c>
      <c r="C62" s="32">
        <v>50.54</v>
      </c>
      <c r="D62" s="43" t="s">
        <v>124</v>
      </c>
      <c r="E62" s="32" t="s">
        <v>149</v>
      </c>
      <c r="F62" s="32"/>
    </row>
    <row r="63" ht="20.1" customHeight="1" spans="1:6">
      <c r="A63" s="32">
        <v>61</v>
      </c>
      <c r="B63" s="32" t="s">
        <v>619</v>
      </c>
      <c r="C63" s="32">
        <v>50.54</v>
      </c>
      <c r="D63" s="43" t="s">
        <v>124</v>
      </c>
      <c r="E63" s="32" t="s">
        <v>149</v>
      </c>
      <c r="F63" s="32"/>
    </row>
    <row r="64" ht="20.1" customHeight="1" spans="1:6">
      <c r="A64" s="32">
        <v>62</v>
      </c>
      <c r="B64" s="32" t="s">
        <v>620</v>
      </c>
      <c r="C64" s="32">
        <v>50.54</v>
      </c>
      <c r="D64" s="43" t="s">
        <v>124</v>
      </c>
      <c r="E64" s="32" t="s">
        <v>149</v>
      </c>
      <c r="F64" s="32"/>
    </row>
    <row r="65" ht="20.1" customHeight="1" spans="1:6">
      <c r="A65" s="32">
        <v>63</v>
      </c>
      <c r="B65" s="32" t="s">
        <v>621</v>
      </c>
      <c r="C65" s="32">
        <v>50.76</v>
      </c>
      <c r="D65" s="43" t="s">
        <v>124</v>
      </c>
      <c r="E65" s="32" t="s">
        <v>149</v>
      </c>
      <c r="F65" s="32"/>
    </row>
    <row r="66" ht="20.1" customHeight="1" spans="1:6">
      <c r="A66" s="32">
        <v>64</v>
      </c>
      <c r="B66" s="32" t="s">
        <v>622</v>
      </c>
      <c r="C66" s="32">
        <v>44.47</v>
      </c>
      <c r="D66" s="43" t="s">
        <v>124</v>
      </c>
      <c r="E66" s="32" t="s">
        <v>149</v>
      </c>
      <c r="F66" s="32"/>
    </row>
    <row r="67" ht="20.1" customHeight="1" spans="1:6">
      <c r="A67" s="32">
        <v>65</v>
      </c>
      <c r="B67" s="32" t="s">
        <v>623</v>
      </c>
      <c r="C67" s="32">
        <v>59.47</v>
      </c>
      <c r="D67" s="32" t="s">
        <v>552</v>
      </c>
      <c r="E67" s="32" t="s">
        <v>85</v>
      </c>
      <c r="F67" s="32"/>
    </row>
    <row r="68" ht="20.1" customHeight="1" spans="1:6">
      <c r="A68" s="32">
        <v>66</v>
      </c>
      <c r="B68" s="32" t="s">
        <v>624</v>
      </c>
      <c r="C68" s="32">
        <v>59.27</v>
      </c>
      <c r="D68" s="32" t="s">
        <v>552</v>
      </c>
      <c r="E68" s="32" t="s">
        <v>85</v>
      </c>
      <c r="F68" s="32"/>
    </row>
    <row r="69" ht="20.1" customHeight="1" spans="1:6">
      <c r="A69" s="32">
        <v>67</v>
      </c>
      <c r="B69" s="32" t="s">
        <v>625</v>
      </c>
      <c r="C69" s="32">
        <v>59.25</v>
      </c>
      <c r="D69" s="32" t="s">
        <v>552</v>
      </c>
      <c r="E69" s="32" t="s">
        <v>85</v>
      </c>
      <c r="F69" s="32"/>
    </row>
    <row r="70" ht="20.1" customHeight="1" spans="1:6">
      <c r="A70" s="32">
        <v>68</v>
      </c>
      <c r="B70" s="32" t="s">
        <v>626</v>
      </c>
      <c r="C70" s="32">
        <v>59.25</v>
      </c>
      <c r="D70" s="32" t="s">
        <v>552</v>
      </c>
      <c r="E70" s="32" t="s">
        <v>85</v>
      </c>
      <c r="F70" s="32"/>
    </row>
    <row r="71" ht="20.1" customHeight="1" spans="1:6">
      <c r="A71" s="32">
        <v>69</v>
      </c>
      <c r="B71" s="32" t="s">
        <v>627</v>
      </c>
      <c r="C71" s="32">
        <v>59.27</v>
      </c>
      <c r="D71" s="32" t="s">
        <v>552</v>
      </c>
      <c r="E71" s="32" t="s">
        <v>85</v>
      </c>
      <c r="F71" s="32"/>
    </row>
    <row r="72" ht="20.1" customHeight="1" spans="1:6">
      <c r="A72" s="32">
        <v>70</v>
      </c>
      <c r="B72" s="32" t="s">
        <v>628</v>
      </c>
      <c r="C72" s="32">
        <v>59.24</v>
      </c>
      <c r="D72" s="32" t="s">
        <v>552</v>
      </c>
      <c r="E72" s="32" t="s">
        <v>85</v>
      </c>
      <c r="F72" s="32"/>
    </row>
    <row r="73" ht="20.1" customHeight="1" spans="1:6">
      <c r="A73" s="32">
        <v>71</v>
      </c>
      <c r="B73" s="32" t="s">
        <v>629</v>
      </c>
      <c r="C73" s="32">
        <v>59.88</v>
      </c>
      <c r="D73" s="32" t="s">
        <v>552</v>
      </c>
      <c r="E73" s="32" t="s">
        <v>85</v>
      </c>
      <c r="F73" s="32"/>
    </row>
    <row r="74" ht="20.1" customHeight="1" spans="1:6">
      <c r="A74" s="32">
        <v>72</v>
      </c>
      <c r="B74" s="32" t="s">
        <v>630</v>
      </c>
      <c r="C74" s="32">
        <v>62.94</v>
      </c>
      <c r="D74" s="32" t="s">
        <v>552</v>
      </c>
      <c r="E74" s="32" t="s">
        <v>83</v>
      </c>
      <c r="F74" s="32"/>
    </row>
    <row r="75" ht="20.1" customHeight="1" spans="1:6">
      <c r="A75" s="32">
        <v>73</v>
      </c>
      <c r="B75" s="32" t="s">
        <v>631</v>
      </c>
      <c r="C75" s="32">
        <v>59.27</v>
      </c>
      <c r="D75" s="32" t="s">
        <v>552</v>
      </c>
      <c r="E75" s="32" t="s">
        <v>83</v>
      </c>
      <c r="F75" s="32"/>
    </row>
    <row r="76" ht="20.1" customHeight="1" spans="1:6">
      <c r="A76" s="32">
        <v>74</v>
      </c>
      <c r="B76" s="32" t="s">
        <v>632</v>
      </c>
      <c r="C76" s="32">
        <v>59.27</v>
      </c>
      <c r="D76" s="32" t="s">
        <v>552</v>
      </c>
      <c r="E76" s="32" t="s">
        <v>83</v>
      </c>
      <c r="F76" s="32"/>
    </row>
    <row r="77" ht="20.1" customHeight="1" spans="1:6">
      <c r="A77" s="32">
        <v>75</v>
      </c>
      <c r="B77" s="32" t="s">
        <v>633</v>
      </c>
      <c r="C77" s="32">
        <v>59.27</v>
      </c>
      <c r="D77" s="32" t="s">
        <v>552</v>
      </c>
      <c r="E77" s="32" t="s">
        <v>83</v>
      </c>
      <c r="F77" s="32"/>
    </row>
    <row r="78" ht="20.1" customHeight="1" spans="1:6">
      <c r="A78" s="32">
        <v>76</v>
      </c>
      <c r="B78" s="32" t="s">
        <v>634</v>
      </c>
      <c r="C78" s="32">
        <v>59.25</v>
      </c>
      <c r="D78" s="32" t="s">
        <v>552</v>
      </c>
      <c r="E78" s="32" t="s">
        <v>83</v>
      </c>
      <c r="F78" s="32"/>
    </row>
    <row r="79" ht="20.1" customHeight="1" spans="1:6">
      <c r="A79" s="32">
        <v>77</v>
      </c>
      <c r="B79" s="32" t="s">
        <v>635</v>
      </c>
      <c r="C79" s="32">
        <v>50.84</v>
      </c>
      <c r="D79" s="43" t="s">
        <v>124</v>
      </c>
      <c r="E79" s="32" t="s">
        <v>149</v>
      </c>
      <c r="F79" s="32"/>
    </row>
    <row r="80" ht="20.1" customHeight="1" spans="1:6">
      <c r="A80" s="32">
        <v>78</v>
      </c>
      <c r="B80" s="32" t="s">
        <v>636</v>
      </c>
      <c r="C80" s="32">
        <v>50.54</v>
      </c>
      <c r="D80" s="43" t="s">
        <v>124</v>
      </c>
      <c r="E80" s="32" t="s">
        <v>149</v>
      </c>
      <c r="F80" s="32"/>
    </row>
    <row r="81" ht="20.1" customHeight="1" spans="1:6">
      <c r="A81" s="32">
        <v>79</v>
      </c>
      <c r="B81" s="32" t="s">
        <v>637</v>
      </c>
      <c r="C81" s="32">
        <v>50.54</v>
      </c>
      <c r="D81" s="43" t="s">
        <v>124</v>
      </c>
      <c r="E81" s="32" t="s">
        <v>149</v>
      </c>
      <c r="F81" s="32"/>
    </row>
    <row r="82" ht="20.1" customHeight="1" spans="1:6">
      <c r="A82" s="32">
        <v>80</v>
      </c>
      <c r="B82" s="32" t="s">
        <v>638</v>
      </c>
      <c r="C82" s="32">
        <v>50.54</v>
      </c>
      <c r="D82" s="43" t="s">
        <v>124</v>
      </c>
      <c r="E82" s="32" t="s">
        <v>149</v>
      </c>
      <c r="F82" s="32"/>
    </row>
    <row r="83" ht="20.1" customHeight="1" spans="1:6">
      <c r="A83" s="32">
        <v>81</v>
      </c>
      <c r="B83" s="32" t="s">
        <v>639</v>
      </c>
      <c r="C83" s="32">
        <v>50.76</v>
      </c>
      <c r="D83" s="43" t="s">
        <v>124</v>
      </c>
      <c r="E83" s="32" t="s">
        <v>149</v>
      </c>
      <c r="F83" s="32"/>
    </row>
    <row r="84" ht="20.1" customHeight="1" spans="1:6">
      <c r="A84" s="32">
        <v>82</v>
      </c>
      <c r="B84" s="32" t="s">
        <v>640</v>
      </c>
      <c r="C84" s="32">
        <v>44.47</v>
      </c>
      <c r="D84" s="43" t="s">
        <v>124</v>
      </c>
      <c r="E84" s="32" t="s">
        <v>149</v>
      </c>
      <c r="F84" s="32"/>
    </row>
    <row r="85" ht="20.1" customHeight="1" spans="1:6">
      <c r="A85" s="32">
        <v>83</v>
      </c>
      <c r="B85" s="32" t="s">
        <v>641</v>
      </c>
      <c r="C85" s="32">
        <v>59.47</v>
      </c>
      <c r="D85" s="32" t="s">
        <v>552</v>
      </c>
      <c r="E85" s="32" t="s">
        <v>85</v>
      </c>
      <c r="F85" s="32"/>
    </row>
    <row r="86" ht="20.1" customHeight="1" spans="1:6">
      <c r="A86" s="32">
        <v>84</v>
      </c>
      <c r="B86" s="32" t="s">
        <v>642</v>
      </c>
      <c r="C86" s="32">
        <v>59.27</v>
      </c>
      <c r="D86" s="32" t="s">
        <v>552</v>
      </c>
      <c r="E86" s="32" t="s">
        <v>85</v>
      </c>
      <c r="F86" s="32"/>
    </row>
    <row r="87" ht="20.1" customHeight="1" spans="1:6">
      <c r="A87" s="32">
        <v>85</v>
      </c>
      <c r="B87" s="32" t="s">
        <v>643</v>
      </c>
      <c r="C87" s="32">
        <v>59.25</v>
      </c>
      <c r="D87" s="32" t="s">
        <v>552</v>
      </c>
      <c r="E87" s="32" t="s">
        <v>85</v>
      </c>
      <c r="F87" s="32"/>
    </row>
    <row r="88" ht="20.1" customHeight="1" spans="1:6">
      <c r="A88" s="32">
        <v>86</v>
      </c>
      <c r="B88" s="32" t="s">
        <v>644</v>
      </c>
      <c r="C88" s="32">
        <v>59.25</v>
      </c>
      <c r="D88" s="32" t="s">
        <v>552</v>
      </c>
      <c r="E88" s="32" t="s">
        <v>85</v>
      </c>
      <c r="F88" s="32"/>
    </row>
    <row r="89" ht="20.1" customHeight="1" spans="1:6">
      <c r="A89" s="32">
        <v>87</v>
      </c>
      <c r="B89" s="32" t="s">
        <v>645</v>
      </c>
      <c r="C89" s="32">
        <v>59.27</v>
      </c>
      <c r="D89" s="32" t="s">
        <v>552</v>
      </c>
      <c r="E89" s="32" t="s">
        <v>85</v>
      </c>
      <c r="F89" s="32"/>
    </row>
    <row r="90" ht="20.1" customHeight="1" spans="1:6">
      <c r="A90" s="32">
        <v>88</v>
      </c>
      <c r="B90" s="32" t="s">
        <v>646</v>
      </c>
      <c r="C90" s="32">
        <v>59.24</v>
      </c>
      <c r="D90" s="32" t="s">
        <v>552</v>
      </c>
      <c r="E90" s="32" t="s">
        <v>85</v>
      </c>
      <c r="F90" s="32"/>
    </row>
    <row r="91" ht="20.1" customHeight="1" spans="1:6">
      <c r="A91" s="32">
        <v>89</v>
      </c>
      <c r="B91" s="32" t="s">
        <v>647</v>
      </c>
      <c r="C91" s="32">
        <v>59.88</v>
      </c>
      <c r="D91" s="32" t="s">
        <v>552</v>
      </c>
      <c r="E91" s="32" t="s">
        <v>85</v>
      </c>
      <c r="F91" s="32"/>
    </row>
    <row r="92" ht="20.1" customHeight="1" spans="1:6">
      <c r="A92" s="32">
        <v>90</v>
      </c>
      <c r="B92" s="32" t="s">
        <v>648</v>
      </c>
      <c r="C92" s="32">
        <v>62.94</v>
      </c>
      <c r="D92" s="32" t="s">
        <v>552</v>
      </c>
      <c r="E92" s="32" t="s">
        <v>83</v>
      </c>
      <c r="F92" s="32"/>
    </row>
    <row r="93" ht="20.1" customHeight="1" spans="1:6">
      <c r="A93" s="32">
        <v>91</v>
      </c>
      <c r="B93" s="32" t="s">
        <v>649</v>
      </c>
      <c r="C93" s="32">
        <v>59.27</v>
      </c>
      <c r="D93" s="32" t="s">
        <v>552</v>
      </c>
      <c r="E93" s="32" t="s">
        <v>83</v>
      </c>
      <c r="F93" s="32"/>
    </row>
    <row r="94" ht="20.1" customHeight="1" spans="1:6">
      <c r="A94" s="32">
        <v>92</v>
      </c>
      <c r="B94" s="32" t="s">
        <v>650</v>
      </c>
      <c r="C94" s="32">
        <v>59.27</v>
      </c>
      <c r="D94" s="32" t="s">
        <v>552</v>
      </c>
      <c r="E94" s="32" t="s">
        <v>83</v>
      </c>
      <c r="F94" s="32"/>
    </row>
    <row r="95" ht="20.1" customHeight="1" spans="1:6">
      <c r="A95" s="32">
        <v>93</v>
      </c>
      <c r="B95" s="32" t="s">
        <v>651</v>
      </c>
      <c r="C95" s="32">
        <v>59.27</v>
      </c>
      <c r="D95" s="32" t="s">
        <v>552</v>
      </c>
      <c r="E95" s="32" t="s">
        <v>83</v>
      </c>
      <c r="F95" s="32"/>
    </row>
    <row r="96" ht="20.1" customHeight="1" spans="1:6">
      <c r="A96" s="32">
        <v>94</v>
      </c>
      <c r="B96" s="32" t="s">
        <v>652</v>
      </c>
      <c r="C96" s="32">
        <v>59.25</v>
      </c>
      <c r="D96" s="32" t="s">
        <v>552</v>
      </c>
      <c r="E96" s="32" t="s">
        <v>83</v>
      </c>
      <c r="F96" s="32"/>
    </row>
    <row r="97" ht="20.1" customHeight="1" spans="1:6">
      <c r="A97" s="32">
        <v>95</v>
      </c>
      <c r="B97" s="32" t="s">
        <v>653</v>
      </c>
      <c r="C97" s="32">
        <v>50.84</v>
      </c>
      <c r="D97" s="43" t="s">
        <v>124</v>
      </c>
      <c r="E97" s="32" t="s">
        <v>149</v>
      </c>
      <c r="F97" s="32"/>
    </row>
    <row r="98" ht="20.1" customHeight="1" spans="1:6">
      <c r="A98" s="32">
        <v>96</v>
      </c>
      <c r="B98" s="32" t="s">
        <v>654</v>
      </c>
      <c r="C98" s="32">
        <v>50.54</v>
      </c>
      <c r="D98" s="43" t="s">
        <v>124</v>
      </c>
      <c r="E98" s="32" t="s">
        <v>149</v>
      </c>
      <c r="F98" s="32"/>
    </row>
    <row r="99" ht="20.1" customHeight="1" spans="1:6">
      <c r="A99" s="32">
        <v>97</v>
      </c>
      <c r="B99" s="32" t="s">
        <v>655</v>
      </c>
      <c r="C99" s="32">
        <v>50.54</v>
      </c>
      <c r="D99" s="43" t="s">
        <v>124</v>
      </c>
      <c r="E99" s="32" t="s">
        <v>149</v>
      </c>
      <c r="F99" s="32"/>
    </row>
    <row r="100" ht="20.1" customHeight="1" spans="1:6">
      <c r="A100" s="32">
        <v>98</v>
      </c>
      <c r="B100" s="32" t="s">
        <v>656</v>
      </c>
      <c r="C100" s="32">
        <v>50.54</v>
      </c>
      <c r="D100" s="43" t="s">
        <v>124</v>
      </c>
      <c r="E100" s="32" t="s">
        <v>149</v>
      </c>
      <c r="F100" s="32"/>
    </row>
    <row r="101" ht="20.1" customHeight="1" spans="1:6">
      <c r="A101" s="32">
        <v>99</v>
      </c>
      <c r="B101" s="32" t="s">
        <v>657</v>
      </c>
      <c r="C101" s="32">
        <v>50.76</v>
      </c>
      <c r="D101" s="43" t="s">
        <v>124</v>
      </c>
      <c r="E101" s="32" t="s">
        <v>149</v>
      </c>
      <c r="F101" s="32"/>
    </row>
    <row r="102" ht="20.1" customHeight="1" spans="1:6">
      <c r="A102" s="32">
        <v>100</v>
      </c>
      <c r="B102" s="32" t="s">
        <v>658</v>
      </c>
      <c r="C102" s="32">
        <v>44.47</v>
      </c>
      <c r="D102" s="43" t="s">
        <v>124</v>
      </c>
      <c r="E102" s="32" t="s">
        <v>149</v>
      </c>
      <c r="F102" s="32"/>
    </row>
    <row r="103" ht="20.1" customHeight="1" spans="1:6">
      <c r="A103" s="32">
        <v>101</v>
      </c>
      <c r="B103" s="32" t="s">
        <v>659</v>
      </c>
      <c r="C103" s="32">
        <v>59.47</v>
      </c>
      <c r="D103" s="32" t="s">
        <v>552</v>
      </c>
      <c r="E103" s="32" t="s">
        <v>85</v>
      </c>
      <c r="F103" s="32"/>
    </row>
    <row r="104" ht="20.1" customHeight="1" spans="1:6">
      <c r="A104" s="32">
        <v>102</v>
      </c>
      <c r="B104" s="32" t="s">
        <v>660</v>
      </c>
      <c r="C104" s="32">
        <v>59.27</v>
      </c>
      <c r="D104" s="32" t="s">
        <v>552</v>
      </c>
      <c r="E104" s="32" t="s">
        <v>85</v>
      </c>
      <c r="F104" s="32"/>
    </row>
    <row r="105" ht="20.1" customHeight="1" spans="1:6">
      <c r="A105" s="32">
        <v>103</v>
      </c>
      <c r="B105" s="32" t="s">
        <v>661</v>
      </c>
      <c r="C105" s="32">
        <v>59.25</v>
      </c>
      <c r="D105" s="32" t="s">
        <v>552</v>
      </c>
      <c r="E105" s="32" t="s">
        <v>85</v>
      </c>
      <c r="F105" s="32"/>
    </row>
    <row r="106" ht="20.1" customHeight="1" spans="1:6">
      <c r="A106" s="32">
        <v>104</v>
      </c>
      <c r="B106" s="32" t="s">
        <v>662</v>
      </c>
      <c r="C106" s="32">
        <v>59.25</v>
      </c>
      <c r="D106" s="32" t="s">
        <v>552</v>
      </c>
      <c r="E106" s="32" t="s">
        <v>85</v>
      </c>
      <c r="F106" s="32"/>
    </row>
    <row r="107" ht="20.1" customHeight="1" spans="1:6">
      <c r="A107" s="32">
        <v>105</v>
      </c>
      <c r="B107" s="32" t="s">
        <v>663</v>
      </c>
      <c r="C107" s="32">
        <v>59.27</v>
      </c>
      <c r="D107" s="32" t="s">
        <v>552</v>
      </c>
      <c r="E107" s="32" t="s">
        <v>85</v>
      </c>
      <c r="F107" s="32"/>
    </row>
    <row r="108" ht="20.1" customHeight="1" spans="1:6">
      <c r="A108" s="32">
        <v>106</v>
      </c>
      <c r="B108" s="32" t="s">
        <v>664</v>
      </c>
      <c r="C108" s="32">
        <v>59.24</v>
      </c>
      <c r="D108" s="32" t="s">
        <v>552</v>
      </c>
      <c r="E108" s="32" t="s">
        <v>85</v>
      </c>
      <c r="F108" s="32"/>
    </row>
    <row r="109" ht="20.1" customHeight="1" spans="1:6">
      <c r="A109" s="32">
        <v>107</v>
      </c>
      <c r="B109" s="32" t="s">
        <v>665</v>
      </c>
      <c r="C109" s="32">
        <v>59.88</v>
      </c>
      <c r="D109" s="32" t="s">
        <v>552</v>
      </c>
      <c r="E109" s="32" t="s">
        <v>85</v>
      </c>
      <c r="F109" s="32"/>
    </row>
    <row r="110" ht="20.1" customHeight="1" spans="1:6">
      <c r="A110" s="32">
        <v>108</v>
      </c>
      <c r="B110" s="32" t="s">
        <v>666</v>
      </c>
      <c r="C110" s="32">
        <v>62.94</v>
      </c>
      <c r="D110" s="32" t="s">
        <v>552</v>
      </c>
      <c r="E110" s="32" t="s">
        <v>83</v>
      </c>
      <c r="F110" s="32"/>
    </row>
    <row r="111" ht="20.1" customHeight="1" spans="1:6">
      <c r="A111" s="32">
        <v>109</v>
      </c>
      <c r="B111" s="32" t="s">
        <v>667</v>
      </c>
      <c r="C111" s="32">
        <v>59.27</v>
      </c>
      <c r="D111" s="32" t="s">
        <v>552</v>
      </c>
      <c r="E111" s="32" t="s">
        <v>83</v>
      </c>
      <c r="F111" s="32"/>
    </row>
    <row r="112" ht="20.1" customHeight="1" spans="1:6">
      <c r="A112" s="32">
        <v>110</v>
      </c>
      <c r="B112" s="32" t="s">
        <v>668</v>
      </c>
      <c r="C112" s="32">
        <v>59.27</v>
      </c>
      <c r="D112" s="32" t="s">
        <v>552</v>
      </c>
      <c r="E112" s="32" t="s">
        <v>83</v>
      </c>
      <c r="F112" s="32"/>
    </row>
    <row r="113" ht="20.1" customHeight="1" spans="1:6">
      <c r="A113" s="32">
        <v>111</v>
      </c>
      <c r="B113" s="32" t="s">
        <v>669</v>
      </c>
      <c r="C113" s="32">
        <v>59.27</v>
      </c>
      <c r="D113" s="32" t="s">
        <v>552</v>
      </c>
      <c r="E113" s="32" t="s">
        <v>83</v>
      </c>
      <c r="F113" s="32"/>
    </row>
    <row r="114" ht="20.1" customHeight="1" spans="1:6">
      <c r="A114" s="32">
        <v>112</v>
      </c>
      <c r="B114" s="32" t="s">
        <v>670</v>
      </c>
      <c r="C114" s="32">
        <v>59.25</v>
      </c>
      <c r="D114" s="32" t="s">
        <v>552</v>
      </c>
      <c r="E114" s="32" t="s">
        <v>83</v>
      </c>
      <c r="F114" s="32"/>
    </row>
    <row r="115" ht="20.1" customHeight="1" spans="1:6">
      <c r="A115" s="32">
        <v>113</v>
      </c>
      <c r="B115" s="32" t="s">
        <v>671</v>
      </c>
      <c r="C115" s="32">
        <v>50.84</v>
      </c>
      <c r="D115" s="43" t="s">
        <v>124</v>
      </c>
      <c r="E115" s="32" t="s">
        <v>149</v>
      </c>
      <c r="F115" s="32"/>
    </row>
    <row r="116" ht="20.1" customHeight="1" spans="1:6">
      <c r="A116" s="32">
        <v>114</v>
      </c>
      <c r="B116" s="32" t="s">
        <v>672</v>
      </c>
      <c r="C116" s="32">
        <v>50.54</v>
      </c>
      <c r="D116" s="43" t="s">
        <v>124</v>
      </c>
      <c r="E116" s="32" t="s">
        <v>149</v>
      </c>
      <c r="F116" s="32"/>
    </row>
    <row r="117" ht="20.1" customHeight="1" spans="1:6">
      <c r="A117" s="32">
        <v>115</v>
      </c>
      <c r="B117" s="32" t="s">
        <v>673</v>
      </c>
      <c r="C117" s="32">
        <v>50.54</v>
      </c>
      <c r="D117" s="43" t="s">
        <v>124</v>
      </c>
      <c r="E117" s="32" t="s">
        <v>149</v>
      </c>
      <c r="F117" s="32"/>
    </row>
    <row r="118" ht="20.1" customHeight="1" spans="1:6">
      <c r="A118" s="32">
        <v>116</v>
      </c>
      <c r="B118" s="32" t="s">
        <v>674</v>
      </c>
      <c r="C118" s="32">
        <v>50.54</v>
      </c>
      <c r="D118" s="43" t="s">
        <v>124</v>
      </c>
      <c r="E118" s="32" t="s">
        <v>149</v>
      </c>
      <c r="F118" s="32"/>
    </row>
    <row r="119" ht="20.1" customHeight="1" spans="1:6">
      <c r="A119" s="32">
        <v>117</v>
      </c>
      <c r="B119" s="32" t="s">
        <v>675</v>
      </c>
      <c r="C119" s="32">
        <v>50.76</v>
      </c>
      <c r="D119" s="43" t="s">
        <v>124</v>
      </c>
      <c r="E119" s="32" t="s">
        <v>149</v>
      </c>
      <c r="F119" s="32"/>
    </row>
    <row r="120" ht="20.1" customHeight="1" spans="1:6">
      <c r="A120" s="32">
        <v>118</v>
      </c>
      <c r="B120" s="32" t="s">
        <v>676</v>
      </c>
      <c r="C120" s="32">
        <v>44.47</v>
      </c>
      <c r="D120" s="43" t="s">
        <v>124</v>
      </c>
      <c r="E120" s="32" t="s">
        <v>149</v>
      </c>
      <c r="F120" s="32"/>
    </row>
    <row r="121" ht="20.1" customHeight="1" spans="1:6">
      <c r="A121" s="32">
        <v>119</v>
      </c>
      <c r="B121" s="32" t="s">
        <v>677</v>
      </c>
      <c r="C121" s="32">
        <v>59.47</v>
      </c>
      <c r="D121" s="32" t="s">
        <v>552</v>
      </c>
      <c r="E121" s="32" t="s">
        <v>85</v>
      </c>
      <c r="F121" s="32"/>
    </row>
    <row r="122" ht="20.1" customHeight="1" spans="1:6">
      <c r="A122" s="32">
        <v>120</v>
      </c>
      <c r="B122" s="32" t="s">
        <v>678</v>
      </c>
      <c r="C122" s="32">
        <v>59.27</v>
      </c>
      <c r="D122" s="32" t="s">
        <v>552</v>
      </c>
      <c r="E122" s="32" t="s">
        <v>85</v>
      </c>
      <c r="F122" s="32"/>
    </row>
    <row r="123" ht="20.1" customHeight="1" spans="1:6">
      <c r="A123" s="32">
        <v>121</v>
      </c>
      <c r="B123" s="32" t="s">
        <v>679</v>
      </c>
      <c r="C123" s="32">
        <v>59.25</v>
      </c>
      <c r="D123" s="32" t="s">
        <v>552</v>
      </c>
      <c r="E123" s="32" t="s">
        <v>85</v>
      </c>
      <c r="F123" s="32"/>
    </row>
    <row r="124" ht="20.1" customHeight="1" spans="1:6">
      <c r="A124" s="32">
        <v>122</v>
      </c>
      <c r="B124" s="32" t="s">
        <v>680</v>
      </c>
      <c r="C124" s="32">
        <v>59.25</v>
      </c>
      <c r="D124" s="32" t="s">
        <v>552</v>
      </c>
      <c r="E124" s="32" t="s">
        <v>85</v>
      </c>
      <c r="F124" s="32"/>
    </row>
    <row r="125" ht="20.1" customHeight="1" spans="1:6">
      <c r="A125" s="32">
        <v>123</v>
      </c>
      <c r="B125" s="32" t="s">
        <v>681</v>
      </c>
      <c r="C125" s="32">
        <v>59.27</v>
      </c>
      <c r="D125" s="32" t="s">
        <v>552</v>
      </c>
      <c r="E125" s="32" t="s">
        <v>85</v>
      </c>
      <c r="F125" s="32"/>
    </row>
    <row r="126" ht="20.1" customHeight="1" spans="1:6">
      <c r="A126" s="32">
        <v>124</v>
      </c>
      <c r="B126" s="32" t="s">
        <v>682</v>
      </c>
      <c r="C126" s="32">
        <v>59.24</v>
      </c>
      <c r="D126" s="32" t="s">
        <v>552</v>
      </c>
      <c r="E126" s="32" t="s">
        <v>85</v>
      </c>
      <c r="F126" s="32"/>
    </row>
    <row r="127" ht="20.1" customHeight="1" spans="1:6">
      <c r="A127" s="32">
        <v>125</v>
      </c>
      <c r="B127" s="32" t="s">
        <v>683</v>
      </c>
      <c r="C127" s="32">
        <v>59.88</v>
      </c>
      <c r="D127" s="32" t="s">
        <v>552</v>
      </c>
      <c r="E127" s="32" t="s">
        <v>85</v>
      </c>
      <c r="F127" s="32"/>
    </row>
    <row r="128" ht="20.1" customHeight="1" spans="1:6">
      <c r="A128" s="32">
        <v>126</v>
      </c>
      <c r="B128" s="32" t="s">
        <v>684</v>
      </c>
      <c r="C128" s="32">
        <v>62.94</v>
      </c>
      <c r="D128" s="32" t="s">
        <v>552</v>
      </c>
      <c r="E128" s="32" t="s">
        <v>83</v>
      </c>
      <c r="F128" s="32"/>
    </row>
    <row r="129" ht="20.1" customHeight="1" spans="1:6">
      <c r="A129" s="32">
        <v>127</v>
      </c>
      <c r="B129" s="32" t="s">
        <v>685</v>
      </c>
      <c r="C129" s="32">
        <v>59.27</v>
      </c>
      <c r="D129" s="32" t="s">
        <v>552</v>
      </c>
      <c r="E129" s="32" t="s">
        <v>83</v>
      </c>
      <c r="F129" s="32"/>
    </row>
    <row r="130" ht="20.1" customHeight="1" spans="1:6">
      <c r="A130" s="32">
        <v>128</v>
      </c>
      <c r="B130" s="32" t="s">
        <v>686</v>
      </c>
      <c r="C130" s="32">
        <v>59.27</v>
      </c>
      <c r="D130" s="32" t="s">
        <v>552</v>
      </c>
      <c r="E130" s="32" t="s">
        <v>83</v>
      </c>
      <c r="F130" s="32"/>
    </row>
    <row r="131" ht="20.1" customHeight="1" spans="1:6">
      <c r="A131" s="32">
        <v>129</v>
      </c>
      <c r="B131" s="32" t="s">
        <v>687</v>
      </c>
      <c r="C131" s="32">
        <v>59.27</v>
      </c>
      <c r="D131" s="32" t="s">
        <v>552</v>
      </c>
      <c r="E131" s="32" t="s">
        <v>83</v>
      </c>
      <c r="F131" s="32"/>
    </row>
    <row r="132" ht="20.1" customHeight="1" spans="1:6">
      <c r="A132" s="32">
        <v>130</v>
      </c>
      <c r="B132" s="32" t="s">
        <v>688</v>
      </c>
      <c r="C132" s="32">
        <v>59.25</v>
      </c>
      <c r="D132" s="32" t="s">
        <v>552</v>
      </c>
      <c r="E132" s="32" t="s">
        <v>83</v>
      </c>
      <c r="F132" s="32"/>
    </row>
    <row r="133" ht="20.1" customHeight="1" spans="1:6">
      <c r="A133" s="32">
        <v>131</v>
      </c>
      <c r="B133" s="32" t="s">
        <v>689</v>
      </c>
      <c r="C133" s="32">
        <v>50.84</v>
      </c>
      <c r="D133" s="43" t="s">
        <v>124</v>
      </c>
      <c r="E133" s="32" t="s">
        <v>149</v>
      </c>
      <c r="F133" s="32"/>
    </row>
    <row r="134" ht="20.1" customHeight="1" spans="1:6">
      <c r="A134" s="32">
        <v>132</v>
      </c>
      <c r="B134" s="32" t="s">
        <v>690</v>
      </c>
      <c r="C134" s="32">
        <v>50.54</v>
      </c>
      <c r="D134" s="43" t="s">
        <v>124</v>
      </c>
      <c r="E134" s="32" t="s">
        <v>149</v>
      </c>
      <c r="F134" s="32"/>
    </row>
    <row r="135" ht="20.1" customHeight="1" spans="1:6">
      <c r="A135" s="32">
        <v>133</v>
      </c>
      <c r="B135" s="32" t="s">
        <v>691</v>
      </c>
      <c r="C135" s="32">
        <v>50.54</v>
      </c>
      <c r="D135" s="43" t="s">
        <v>124</v>
      </c>
      <c r="E135" s="32" t="s">
        <v>149</v>
      </c>
      <c r="F135" s="32"/>
    </row>
    <row r="136" ht="20.1" customHeight="1" spans="1:6">
      <c r="A136" s="32">
        <v>134</v>
      </c>
      <c r="B136" s="32" t="s">
        <v>692</v>
      </c>
      <c r="C136" s="32">
        <v>50.54</v>
      </c>
      <c r="D136" s="43" t="s">
        <v>124</v>
      </c>
      <c r="E136" s="32" t="s">
        <v>149</v>
      </c>
      <c r="F136" s="32"/>
    </row>
    <row r="137" ht="20.1" customHeight="1" spans="1:6">
      <c r="A137" s="32">
        <v>135</v>
      </c>
      <c r="B137" s="32" t="s">
        <v>693</v>
      </c>
      <c r="C137" s="32">
        <v>50.76</v>
      </c>
      <c r="D137" s="43" t="s">
        <v>124</v>
      </c>
      <c r="E137" s="32" t="s">
        <v>149</v>
      </c>
      <c r="F137" s="32"/>
    </row>
    <row r="138" ht="20.1" customHeight="1" spans="1:6">
      <c r="A138" s="32">
        <v>136</v>
      </c>
      <c r="B138" s="32" t="s">
        <v>694</v>
      </c>
      <c r="C138" s="32">
        <v>44.47</v>
      </c>
      <c r="D138" s="43" t="s">
        <v>124</v>
      </c>
      <c r="E138" s="32" t="s">
        <v>149</v>
      </c>
      <c r="F138" s="32"/>
    </row>
    <row r="139" ht="20.1" customHeight="1" spans="1:6">
      <c r="A139" s="32">
        <v>137</v>
      </c>
      <c r="B139" s="32" t="s">
        <v>695</v>
      </c>
      <c r="C139" s="32">
        <v>59.47</v>
      </c>
      <c r="D139" s="32" t="s">
        <v>552</v>
      </c>
      <c r="E139" s="32" t="s">
        <v>85</v>
      </c>
      <c r="F139" s="32"/>
    </row>
    <row r="140" ht="20.1" customHeight="1" spans="1:6">
      <c r="A140" s="32">
        <v>138</v>
      </c>
      <c r="B140" s="32" t="s">
        <v>696</v>
      </c>
      <c r="C140" s="32">
        <v>59.27</v>
      </c>
      <c r="D140" s="32" t="s">
        <v>552</v>
      </c>
      <c r="E140" s="32" t="s">
        <v>85</v>
      </c>
      <c r="F140" s="32"/>
    </row>
    <row r="141" ht="20.1" customHeight="1" spans="1:6">
      <c r="A141" s="32">
        <v>139</v>
      </c>
      <c r="B141" s="32" t="s">
        <v>697</v>
      </c>
      <c r="C141" s="32">
        <v>59.25</v>
      </c>
      <c r="D141" s="32" t="s">
        <v>552</v>
      </c>
      <c r="E141" s="32" t="s">
        <v>85</v>
      </c>
      <c r="F141" s="32"/>
    </row>
    <row r="142" ht="20.1" customHeight="1" spans="1:6">
      <c r="A142" s="32">
        <v>140</v>
      </c>
      <c r="B142" s="32" t="s">
        <v>698</v>
      </c>
      <c r="C142" s="32">
        <v>59.25</v>
      </c>
      <c r="D142" s="32" t="s">
        <v>552</v>
      </c>
      <c r="E142" s="32" t="s">
        <v>85</v>
      </c>
      <c r="F142" s="32"/>
    </row>
    <row r="143" ht="20.1" customHeight="1" spans="1:6">
      <c r="A143" s="32">
        <v>141</v>
      </c>
      <c r="B143" s="32" t="s">
        <v>699</v>
      </c>
      <c r="C143" s="32">
        <v>59.27</v>
      </c>
      <c r="D143" s="32" t="s">
        <v>552</v>
      </c>
      <c r="E143" s="32" t="s">
        <v>85</v>
      </c>
      <c r="F143" s="32"/>
    </row>
    <row r="144" ht="20.1" customHeight="1" spans="1:6">
      <c r="A144" s="32">
        <v>142</v>
      </c>
      <c r="B144" s="32" t="s">
        <v>700</v>
      </c>
      <c r="C144" s="32">
        <v>59.24</v>
      </c>
      <c r="D144" s="32" t="s">
        <v>552</v>
      </c>
      <c r="E144" s="32" t="s">
        <v>85</v>
      </c>
      <c r="F144" s="32"/>
    </row>
    <row r="145" ht="20.1" customHeight="1" spans="1:6">
      <c r="A145" s="32">
        <v>143</v>
      </c>
      <c r="B145" s="32" t="s">
        <v>701</v>
      </c>
      <c r="C145" s="32">
        <v>59.88</v>
      </c>
      <c r="D145" s="32" t="s">
        <v>552</v>
      </c>
      <c r="E145" s="32" t="s">
        <v>85</v>
      </c>
      <c r="F145" s="32"/>
    </row>
    <row r="146" ht="20.1" customHeight="1" spans="1:6">
      <c r="A146" s="32">
        <v>144</v>
      </c>
      <c r="B146" s="32" t="s">
        <v>702</v>
      </c>
      <c r="C146" s="32">
        <v>62.94</v>
      </c>
      <c r="D146" s="32" t="s">
        <v>552</v>
      </c>
      <c r="E146" s="32" t="s">
        <v>83</v>
      </c>
      <c r="F146" s="32"/>
    </row>
    <row r="147" ht="20.1" customHeight="1" spans="1:6">
      <c r="A147" s="32">
        <v>145</v>
      </c>
      <c r="B147" s="32" t="s">
        <v>703</v>
      </c>
      <c r="C147" s="32">
        <v>59.27</v>
      </c>
      <c r="D147" s="32" t="s">
        <v>552</v>
      </c>
      <c r="E147" s="32" t="s">
        <v>83</v>
      </c>
      <c r="F147" s="32"/>
    </row>
    <row r="148" ht="20.1" customHeight="1" spans="1:6">
      <c r="A148" s="32">
        <v>146</v>
      </c>
      <c r="B148" s="32" t="s">
        <v>704</v>
      </c>
      <c r="C148" s="32">
        <v>59.27</v>
      </c>
      <c r="D148" s="32" t="s">
        <v>552</v>
      </c>
      <c r="E148" s="32" t="s">
        <v>83</v>
      </c>
      <c r="F148" s="32"/>
    </row>
    <row r="149" ht="20.1" customHeight="1" spans="1:6">
      <c r="A149" s="32">
        <v>147</v>
      </c>
      <c r="B149" s="32" t="s">
        <v>705</v>
      </c>
      <c r="C149" s="32">
        <v>59.27</v>
      </c>
      <c r="D149" s="32" t="s">
        <v>552</v>
      </c>
      <c r="E149" s="32" t="s">
        <v>83</v>
      </c>
      <c r="F149" s="32"/>
    </row>
    <row r="150" ht="20.1" customHeight="1" spans="1:6">
      <c r="A150" s="32">
        <v>148</v>
      </c>
      <c r="B150" s="32" t="s">
        <v>706</v>
      </c>
      <c r="C150" s="32">
        <v>59.25</v>
      </c>
      <c r="D150" s="32" t="s">
        <v>552</v>
      </c>
      <c r="E150" s="32" t="s">
        <v>83</v>
      </c>
      <c r="F150" s="32"/>
    </row>
    <row r="151" ht="20.1" customHeight="1" spans="1:6">
      <c r="A151" s="32">
        <v>149</v>
      </c>
      <c r="B151" s="32" t="s">
        <v>707</v>
      </c>
      <c r="C151" s="32">
        <v>50.84</v>
      </c>
      <c r="D151" s="43" t="s">
        <v>124</v>
      </c>
      <c r="E151" s="32" t="s">
        <v>149</v>
      </c>
      <c r="F151" s="32"/>
    </row>
    <row r="152" ht="20.1" customHeight="1" spans="1:6">
      <c r="A152" s="32">
        <v>150</v>
      </c>
      <c r="B152" s="32" t="s">
        <v>708</v>
      </c>
      <c r="C152" s="32">
        <v>50.54</v>
      </c>
      <c r="D152" s="43" t="s">
        <v>124</v>
      </c>
      <c r="E152" s="32" t="s">
        <v>149</v>
      </c>
      <c r="F152" s="32"/>
    </row>
    <row r="153" ht="20.1" customHeight="1" spans="1:6">
      <c r="A153" s="32">
        <v>151</v>
      </c>
      <c r="B153" s="32" t="s">
        <v>709</v>
      </c>
      <c r="C153" s="32">
        <v>50.54</v>
      </c>
      <c r="D153" s="43" t="s">
        <v>124</v>
      </c>
      <c r="E153" s="32" t="s">
        <v>149</v>
      </c>
      <c r="F153" s="32"/>
    </row>
    <row r="154" ht="20.1" customHeight="1" spans="1:6">
      <c r="A154" s="32">
        <v>152</v>
      </c>
      <c r="B154" s="32" t="s">
        <v>710</v>
      </c>
      <c r="C154" s="32">
        <v>50.54</v>
      </c>
      <c r="D154" s="43" t="s">
        <v>124</v>
      </c>
      <c r="E154" s="32" t="s">
        <v>149</v>
      </c>
      <c r="F154" s="32"/>
    </row>
    <row r="155" ht="20.1" customHeight="1" spans="1:6">
      <c r="A155" s="32">
        <v>153</v>
      </c>
      <c r="B155" s="32" t="s">
        <v>711</v>
      </c>
      <c r="C155" s="32">
        <v>50.76</v>
      </c>
      <c r="D155" s="43" t="s">
        <v>124</v>
      </c>
      <c r="E155" s="32" t="s">
        <v>149</v>
      </c>
      <c r="F155" s="32"/>
    </row>
    <row r="156" ht="20.1" customHeight="1" spans="1:6">
      <c r="A156" s="32">
        <v>154</v>
      </c>
      <c r="B156" s="32" t="s">
        <v>712</v>
      </c>
      <c r="C156" s="32">
        <v>44.47</v>
      </c>
      <c r="D156" s="43" t="s">
        <v>124</v>
      </c>
      <c r="E156" s="32" t="s">
        <v>149</v>
      </c>
      <c r="F156" s="32"/>
    </row>
    <row r="157" ht="20.1" customHeight="1" spans="1:6">
      <c r="A157" s="32">
        <v>155</v>
      </c>
      <c r="B157" s="32" t="s">
        <v>713</v>
      </c>
      <c r="C157" s="32">
        <v>59.47</v>
      </c>
      <c r="D157" s="32" t="s">
        <v>552</v>
      </c>
      <c r="E157" s="32" t="s">
        <v>85</v>
      </c>
      <c r="F157" s="32"/>
    </row>
    <row r="158" ht="20.1" customHeight="1" spans="1:6">
      <c r="A158" s="32">
        <v>156</v>
      </c>
      <c r="B158" s="32" t="s">
        <v>714</v>
      </c>
      <c r="C158" s="32">
        <v>59.27</v>
      </c>
      <c r="D158" s="32" t="s">
        <v>552</v>
      </c>
      <c r="E158" s="32" t="s">
        <v>85</v>
      </c>
      <c r="F158" s="32"/>
    </row>
    <row r="159" ht="20.1" customHeight="1" spans="1:6">
      <c r="A159" s="32">
        <v>157</v>
      </c>
      <c r="B159" s="32" t="s">
        <v>715</v>
      </c>
      <c r="C159" s="32">
        <v>59.25</v>
      </c>
      <c r="D159" s="32" t="s">
        <v>552</v>
      </c>
      <c r="E159" s="32" t="s">
        <v>85</v>
      </c>
      <c r="F159" s="32"/>
    </row>
    <row r="160" ht="20.1" customHeight="1" spans="1:6">
      <c r="A160" s="32">
        <v>158</v>
      </c>
      <c r="B160" s="32" t="s">
        <v>716</v>
      </c>
      <c r="C160" s="32">
        <v>59.25</v>
      </c>
      <c r="D160" s="32" t="s">
        <v>552</v>
      </c>
      <c r="E160" s="32" t="s">
        <v>85</v>
      </c>
      <c r="F160" s="32"/>
    </row>
    <row r="161" ht="20.1" customHeight="1" spans="1:6">
      <c r="A161" s="32">
        <v>159</v>
      </c>
      <c r="B161" s="32" t="s">
        <v>717</v>
      </c>
      <c r="C161" s="32">
        <v>59.27</v>
      </c>
      <c r="D161" s="32" t="s">
        <v>552</v>
      </c>
      <c r="E161" s="32" t="s">
        <v>85</v>
      </c>
      <c r="F161" s="32"/>
    </row>
    <row r="162" ht="20.1" customHeight="1" spans="1:6">
      <c r="A162" s="32">
        <v>160</v>
      </c>
      <c r="B162" s="32" t="s">
        <v>718</v>
      </c>
      <c r="C162" s="32">
        <v>59.24</v>
      </c>
      <c r="D162" s="32" t="s">
        <v>552</v>
      </c>
      <c r="E162" s="32" t="s">
        <v>85</v>
      </c>
      <c r="F162" s="32"/>
    </row>
    <row r="163" ht="20.1" customHeight="1" spans="1:6">
      <c r="A163" s="32">
        <v>161</v>
      </c>
      <c r="B163" s="32" t="s">
        <v>719</v>
      </c>
      <c r="C163" s="32">
        <v>59.88</v>
      </c>
      <c r="D163" s="32" t="s">
        <v>552</v>
      </c>
      <c r="E163" s="32" t="s">
        <v>85</v>
      </c>
      <c r="F163" s="32"/>
    </row>
    <row r="164" ht="20.1" customHeight="1" spans="1:6">
      <c r="A164" s="32">
        <v>162</v>
      </c>
      <c r="B164" s="32" t="s">
        <v>720</v>
      </c>
      <c r="C164" s="32">
        <v>62.94</v>
      </c>
      <c r="D164" s="32" t="s">
        <v>552</v>
      </c>
      <c r="E164" s="32" t="s">
        <v>83</v>
      </c>
      <c r="F164" s="32"/>
    </row>
    <row r="165" ht="20.1" customHeight="1" spans="1:6">
      <c r="A165" s="32">
        <v>163</v>
      </c>
      <c r="B165" s="32" t="s">
        <v>721</v>
      </c>
      <c r="C165" s="32">
        <v>59.27</v>
      </c>
      <c r="D165" s="32" t="s">
        <v>552</v>
      </c>
      <c r="E165" s="32" t="s">
        <v>83</v>
      </c>
      <c r="F165" s="32"/>
    </row>
    <row r="166" ht="20.1" customHeight="1" spans="1:6">
      <c r="A166" s="32">
        <v>164</v>
      </c>
      <c r="B166" s="32" t="s">
        <v>722</v>
      </c>
      <c r="C166" s="32">
        <v>59.27</v>
      </c>
      <c r="D166" s="32" t="s">
        <v>552</v>
      </c>
      <c r="E166" s="32" t="s">
        <v>83</v>
      </c>
      <c r="F166" s="32"/>
    </row>
    <row r="167" ht="20.1" customHeight="1" spans="1:6">
      <c r="A167" s="32">
        <v>165</v>
      </c>
      <c r="B167" s="32" t="s">
        <v>723</v>
      </c>
      <c r="C167" s="32">
        <v>59.27</v>
      </c>
      <c r="D167" s="32" t="s">
        <v>552</v>
      </c>
      <c r="E167" s="32" t="s">
        <v>83</v>
      </c>
      <c r="F167" s="32"/>
    </row>
    <row r="168" ht="20.1" customHeight="1" spans="1:6">
      <c r="A168" s="32">
        <v>166</v>
      </c>
      <c r="B168" s="32" t="s">
        <v>724</v>
      </c>
      <c r="C168" s="32">
        <v>59.25</v>
      </c>
      <c r="D168" s="32" t="s">
        <v>552</v>
      </c>
      <c r="E168" s="32" t="s">
        <v>83</v>
      </c>
      <c r="F168" s="32"/>
    </row>
    <row r="169" ht="20.1" customHeight="1" spans="1:6">
      <c r="A169" s="32">
        <v>167</v>
      </c>
      <c r="B169" s="32" t="s">
        <v>725</v>
      </c>
      <c r="C169" s="32">
        <v>50.84</v>
      </c>
      <c r="D169" s="43" t="s">
        <v>124</v>
      </c>
      <c r="E169" s="32" t="s">
        <v>149</v>
      </c>
      <c r="F169" s="32"/>
    </row>
    <row r="170" ht="20.1" customHeight="1" spans="1:6">
      <c r="A170" s="32">
        <v>168</v>
      </c>
      <c r="B170" s="32" t="s">
        <v>726</v>
      </c>
      <c r="C170" s="32">
        <v>50.54</v>
      </c>
      <c r="D170" s="43" t="s">
        <v>124</v>
      </c>
      <c r="E170" s="32" t="s">
        <v>149</v>
      </c>
      <c r="F170" s="32"/>
    </row>
    <row r="171" ht="20.1" customHeight="1" spans="1:6">
      <c r="A171" s="32">
        <v>169</v>
      </c>
      <c r="B171" s="32" t="s">
        <v>727</v>
      </c>
      <c r="C171" s="32">
        <v>50.54</v>
      </c>
      <c r="D171" s="43" t="s">
        <v>124</v>
      </c>
      <c r="E171" s="32" t="s">
        <v>149</v>
      </c>
      <c r="F171" s="32"/>
    </row>
    <row r="172" ht="20.1" customHeight="1" spans="1:6">
      <c r="A172" s="32">
        <v>170</v>
      </c>
      <c r="B172" s="32" t="s">
        <v>728</v>
      </c>
      <c r="C172" s="32">
        <v>50.54</v>
      </c>
      <c r="D172" s="43" t="s">
        <v>124</v>
      </c>
      <c r="E172" s="32" t="s">
        <v>149</v>
      </c>
      <c r="F172" s="32"/>
    </row>
    <row r="173" ht="20.1" customHeight="1" spans="1:6">
      <c r="A173" s="32">
        <v>171</v>
      </c>
      <c r="B173" s="32" t="s">
        <v>729</v>
      </c>
      <c r="C173" s="32">
        <v>50.76</v>
      </c>
      <c r="D173" s="43" t="s">
        <v>124</v>
      </c>
      <c r="E173" s="32" t="s">
        <v>149</v>
      </c>
      <c r="F173" s="32"/>
    </row>
    <row r="174" ht="20.1" customHeight="1" spans="1:6">
      <c r="A174" s="32">
        <v>172</v>
      </c>
      <c r="B174" s="32" t="s">
        <v>730</v>
      </c>
      <c r="C174" s="32">
        <v>44.47</v>
      </c>
      <c r="D174" s="43" t="s">
        <v>124</v>
      </c>
      <c r="E174" s="32" t="s">
        <v>149</v>
      </c>
      <c r="F174" s="32"/>
    </row>
    <row r="175" ht="20.1" customHeight="1" spans="1:6">
      <c r="A175" s="32">
        <v>173</v>
      </c>
      <c r="B175" s="32" t="s">
        <v>731</v>
      </c>
      <c r="C175" s="32">
        <v>59.47</v>
      </c>
      <c r="D175" s="32" t="s">
        <v>552</v>
      </c>
      <c r="E175" s="32" t="s">
        <v>85</v>
      </c>
      <c r="F175" s="32"/>
    </row>
    <row r="176" ht="20.1" customHeight="1" spans="1:6">
      <c r="A176" s="32">
        <v>174</v>
      </c>
      <c r="B176" s="32" t="s">
        <v>732</v>
      </c>
      <c r="C176" s="32">
        <v>59.27</v>
      </c>
      <c r="D176" s="32" t="s">
        <v>552</v>
      </c>
      <c r="E176" s="32" t="s">
        <v>85</v>
      </c>
      <c r="F176" s="32"/>
    </row>
    <row r="177" ht="20.1" customHeight="1" spans="1:6">
      <c r="A177" s="32">
        <v>175</v>
      </c>
      <c r="B177" s="32" t="s">
        <v>733</v>
      </c>
      <c r="C177" s="32">
        <v>59.25</v>
      </c>
      <c r="D177" s="32" t="s">
        <v>552</v>
      </c>
      <c r="E177" s="32" t="s">
        <v>85</v>
      </c>
      <c r="F177" s="32"/>
    </row>
    <row r="178" ht="20.1" customHeight="1" spans="1:6">
      <c r="A178" s="32">
        <v>176</v>
      </c>
      <c r="B178" s="32" t="s">
        <v>734</v>
      </c>
      <c r="C178" s="32">
        <v>59.25</v>
      </c>
      <c r="D178" s="32" t="s">
        <v>552</v>
      </c>
      <c r="E178" s="32" t="s">
        <v>85</v>
      </c>
      <c r="F178" s="32"/>
    </row>
    <row r="179" ht="20.1" customHeight="1" spans="1:6">
      <c r="A179" s="32">
        <v>177</v>
      </c>
      <c r="B179" s="32" t="s">
        <v>735</v>
      </c>
      <c r="C179" s="32">
        <v>59.27</v>
      </c>
      <c r="D179" s="32" t="s">
        <v>552</v>
      </c>
      <c r="E179" s="32" t="s">
        <v>85</v>
      </c>
      <c r="F179" s="32"/>
    </row>
    <row r="180" ht="20.1" customHeight="1" spans="1:6">
      <c r="A180" s="32">
        <v>178</v>
      </c>
      <c r="B180" s="32" t="s">
        <v>736</v>
      </c>
      <c r="C180" s="32">
        <v>59.24</v>
      </c>
      <c r="D180" s="32" t="s">
        <v>552</v>
      </c>
      <c r="E180" s="32" t="s">
        <v>85</v>
      </c>
      <c r="F180" s="32"/>
    </row>
    <row r="181" ht="20.1" customHeight="1" spans="1:6">
      <c r="A181" s="32">
        <v>179</v>
      </c>
      <c r="B181" s="32" t="s">
        <v>737</v>
      </c>
      <c r="C181" s="32">
        <v>59.88</v>
      </c>
      <c r="D181" s="32" t="s">
        <v>552</v>
      </c>
      <c r="E181" s="32" t="s">
        <v>85</v>
      </c>
      <c r="F181" s="32"/>
    </row>
    <row r="182" ht="20.1" customHeight="1" spans="1:6">
      <c r="A182" s="32">
        <v>180</v>
      </c>
      <c r="B182" s="32" t="s">
        <v>738</v>
      </c>
      <c r="C182" s="32">
        <v>62.94</v>
      </c>
      <c r="D182" s="32" t="s">
        <v>552</v>
      </c>
      <c r="E182" s="32" t="s">
        <v>83</v>
      </c>
      <c r="F182" s="32"/>
    </row>
    <row r="183" ht="20.1" customHeight="1" spans="1:6">
      <c r="A183" s="32">
        <v>181</v>
      </c>
      <c r="B183" s="32" t="s">
        <v>739</v>
      </c>
      <c r="C183" s="32">
        <v>59.27</v>
      </c>
      <c r="D183" s="32" t="s">
        <v>552</v>
      </c>
      <c r="E183" s="32" t="s">
        <v>83</v>
      </c>
      <c r="F183" s="32"/>
    </row>
    <row r="184" ht="20.1" customHeight="1" spans="1:6">
      <c r="A184" s="32">
        <v>182</v>
      </c>
      <c r="B184" s="32" t="s">
        <v>740</v>
      </c>
      <c r="C184" s="32">
        <v>59.27</v>
      </c>
      <c r="D184" s="32" t="s">
        <v>552</v>
      </c>
      <c r="E184" s="32" t="s">
        <v>83</v>
      </c>
      <c r="F184" s="32"/>
    </row>
    <row r="185" ht="20.1" customHeight="1" spans="1:6">
      <c r="A185" s="32">
        <v>183</v>
      </c>
      <c r="B185" s="32" t="s">
        <v>741</v>
      </c>
      <c r="C185" s="32">
        <v>59.27</v>
      </c>
      <c r="D185" s="32" t="s">
        <v>552</v>
      </c>
      <c r="E185" s="32" t="s">
        <v>83</v>
      </c>
      <c r="F185" s="32"/>
    </row>
    <row r="186" ht="20.1" customHeight="1" spans="1:6">
      <c r="A186" s="32">
        <v>184</v>
      </c>
      <c r="B186" s="32" t="s">
        <v>742</v>
      </c>
      <c r="C186" s="32">
        <v>59.25</v>
      </c>
      <c r="D186" s="32" t="s">
        <v>552</v>
      </c>
      <c r="E186" s="32" t="s">
        <v>83</v>
      </c>
      <c r="F186" s="32"/>
    </row>
    <row r="187" ht="20.1" customHeight="1" spans="1:6">
      <c r="A187" s="32">
        <v>185</v>
      </c>
      <c r="B187" s="32" t="s">
        <v>743</v>
      </c>
      <c r="C187" s="32">
        <v>50.84</v>
      </c>
      <c r="D187" s="43" t="s">
        <v>124</v>
      </c>
      <c r="E187" s="32" t="s">
        <v>149</v>
      </c>
      <c r="F187" s="32"/>
    </row>
    <row r="188" ht="20.1" customHeight="1" spans="1:6">
      <c r="A188" s="32">
        <v>186</v>
      </c>
      <c r="B188" s="32" t="s">
        <v>744</v>
      </c>
      <c r="C188" s="32">
        <v>50.54</v>
      </c>
      <c r="D188" s="43" t="s">
        <v>124</v>
      </c>
      <c r="E188" s="32" t="s">
        <v>149</v>
      </c>
      <c r="F188" s="32"/>
    </row>
    <row r="189" ht="20.1" customHeight="1" spans="1:6">
      <c r="A189" s="32">
        <v>187</v>
      </c>
      <c r="B189" s="32" t="s">
        <v>745</v>
      </c>
      <c r="C189" s="32">
        <v>50.54</v>
      </c>
      <c r="D189" s="43" t="s">
        <v>124</v>
      </c>
      <c r="E189" s="32" t="s">
        <v>149</v>
      </c>
      <c r="F189" s="32"/>
    </row>
    <row r="190" ht="20.1" customHeight="1" spans="1:6">
      <c r="A190" s="32">
        <v>188</v>
      </c>
      <c r="B190" s="32" t="s">
        <v>746</v>
      </c>
      <c r="C190" s="32">
        <v>50.54</v>
      </c>
      <c r="D190" s="43" t="s">
        <v>124</v>
      </c>
      <c r="E190" s="32" t="s">
        <v>149</v>
      </c>
      <c r="F190" s="32"/>
    </row>
    <row r="191" ht="20.1" customHeight="1" spans="1:6">
      <c r="A191" s="32">
        <v>189</v>
      </c>
      <c r="B191" s="32" t="s">
        <v>747</v>
      </c>
      <c r="C191" s="32">
        <v>50.76</v>
      </c>
      <c r="D191" s="43" t="s">
        <v>124</v>
      </c>
      <c r="E191" s="32" t="s">
        <v>149</v>
      </c>
      <c r="F191" s="32"/>
    </row>
    <row r="192" ht="20.1" customHeight="1" spans="1:6">
      <c r="A192" s="32">
        <v>190</v>
      </c>
      <c r="B192" s="32" t="s">
        <v>748</v>
      </c>
      <c r="C192" s="32">
        <v>44.47</v>
      </c>
      <c r="D192" s="43" t="s">
        <v>124</v>
      </c>
      <c r="E192" s="32" t="s">
        <v>149</v>
      </c>
      <c r="F192" s="32"/>
    </row>
    <row r="193" ht="20.1" customHeight="1" spans="1:6">
      <c r="A193" s="32">
        <v>191</v>
      </c>
      <c r="B193" s="32" t="s">
        <v>749</v>
      </c>
      <c r="C193" s="32">
        <v>59.47</v>
      </c>
      <c r="D193" s="32" t="s">
        <v>552</v>
      </c>
      <c r="E193" s="32" t="s">
        <v>85</v>
      </c>
      <c r="F193" s="32"/>
    </row>
    <row r="194" ht="20.1" customHeight="1" spans="1:6">
      <c r="A194" s="32">
        <v>192</v>
      </c>
      <c r="B194" s="32" t="s">
        <v>750</v>
      </c>
      <c r="C194" s="32">
        <v>59.27</v>
      </c>
      <c r="D194" s="32" t="s">
        <v>552</v>
      </c>
      <c r="E194" s="32" t="s">
        <v>85</v>
      </c>
      <c r="F194" s="32"/>
    </row>
    <row r="195" ht="20.1" customHeight="1" spans="1:6">
      <c r="A195" s="32">
        <v>193</v>
      </c>
      <c r="B195" s="32" t="s">
        <v>751</v>
      </c>
      <c r="C195" s="32">
        <v>59.25</v>
      </c>
      <c r="D195" s="32" t="s">
        <v>552</v>
      </c>
      <c r="E195" s="32" t="s">
        <v>85</v>
      </c>
      <c r="F195" s="32"/>
    </row>
    <row r="196" ht="20.1" customHeight="1" spans="1:6">
      <c r="A196" s="32">
        <v>194</v>
      </c>
      <c r="B196" s="32" t="s">
        <v>752</v>
      </c>
      <c r="C196" s="32">
        <v>59.25</v>
      </c>
      <c r="D196" s="32" t="s">
        <v>552</v>
      </c>
      <c r="E196" s="32" t="s">
        <v>85</v>
      </c>
      <c r="F196" s="32"/>
    </row>
    <row r="197" ht="20.1" customHeight="1" spans="1:6">
      <c r="A197" s="32">
        <v>195</v>
      </c>
      <c r="B197" s="32" t="s">
        <v>753</v>
      </c>
      <c r="C197" s="32">
        <v>59.27</v>
      </c>
      <c r="D197" s="32" t="s">
        <v>552</v>
      </c>
      <c r="E197" s="32" t="s">
        <v>85</v>
      </c>
      <c r="F197" s="32"/>
    </row>
    <row r="198" ht="20.1" customHeight="1" spans="1:6">
      <c r="A198" s="32">
        <v>196</v>
      </c>
      <c r="B198" s="32" t="s">
        <v>754</v>
      </c>
      <c r="C198" s="32">
        <v>59.24</v>
      </c>
      <c r="D198" s="32" t="s">
        <v>552</v>
      </c>
      <c r="E198" s="32" t="s">
        <v>85</v>
      </c>
      <c r="F198" s="32"/>
    </row>
    <row r="199" ht="20.1" customHeight="1" spans="1:6">
      <c r="A199" s="32">
        <v>197</v>
      </c>
      <c r="B199" s="32" t="s">
        <v>755</v>
      </c>
      <c r="C199" s="32">
        <v>59.88</v>
      </c>
      <c r="D199" s="32" t="s">
        <v>552</v>
      </c>
      <c r="E199" s="32" t="s">
        <v>85</v>
      </c>
      <c r="F199" s="32"/>
    </row>
    <row r="200" ht="20.1" customHeight="1" spans="1:6">
      <c r="A200" s="32">
        <v>198</v>
      </c>
      <c r="B200" s="32" t="s">
        <v>756</v>
      </c>
      <c r="C200" s="32">
        <v>62.94</v>
      </c>
      <c r="D200" s="32" t="s">
        <v>552</v>
      </c>
      <c r="E200" s="32" t="s">
        <v>83</v>
      </c>
      <c r="F200" s="32"/>
    </row>
    <row r="201" ht="20.1" customHeight="1" spans="1:6">
      <c r="A201" s="32">
        <v>199</v>
      </c>
      <c r="B201" s="32" t="s">
        <v>757</v>
      </c>
      <c r="C201" s="32">
        <v>59.27</v>
      </c>
      <c r="D201" s="32" t="s">
        <v>552</v>
      </c>
      <c r="E201" s="32" t="s">
        <v>83</v>
      </c>
      <c r="F201" s="32"/>
    </row>
    <row r="202" ht="20.1" customHeight="1" spans="1:6">
      <c r="A202" s="32">
        <v>200</v>
      </c>
      <c r="B202" s="32" t="s">
        <v>758</v>
      </c>
      <c r="C202" s="32">
        <v>59.27</v>
      </c>
      <c r="D202" s="32" t="s">
        <v>552</v>
      </c>
      <c r="E202" s="32" t="s">
        <v>83</v>
      </c>
      <c r="F202" s="32"/>
    </row>
    <row r="203" ht="20.1" customHeight="1" spans="1:6">
      <c r="A203" s="32">
        <v>201</v>
      </c>
      <c r="B203" s="32" t="s">
        <v>759</v>
      </c>
      <c r="C203" s="32">
        <v>59.27</v>
      </c>
      <c r="D203" s="32" t="s">
        <v>552</v>
      </c>
      <c r="E203" s="32" t="s">
        <v>83</v>
      </c>
      <c r="F203" s="32"/>
    </row>
    <row r="204" ht="20.1" customHeight="1" spans="1:6">
      <c r="A204" s="32">
        <v>202</v>
      </c>
      <c r="B204" s="32" t="s">
        <v>760</v>
      </c>
      <c r="C204" s="32">
        <v>59.25</v>
      </c>
      <c r="D204" s="32" t="s">
        <v>552</v>
      </c>
      <c r="E204" s="32" t="s">
        <v>83</v>
      </c>
      <c r="F204" s="32"/>
    </row>
    <row r="205" ht="20.1" customHeight="1" spans="1:6">
      <c r="A205" s="32">
        <v>203</v>
      </c>
      <c r="B205" s="32" t="s">
        <v>761</v>
      </c>
      <c r="C205" s="32">
        <v>50.84</v>
      </c>
      <c r="D205" s="43" t="s">
        <v>124</v>
      </c>
      <c r="E205" s="32" t="s">
        <v>149</v>
      </c>
      <c r="F205" s="32"/>
    </row>
    <row r="206" ht="20.1" customHeight="1" spans="1:6">
      <c r="A206" s="32">
        <v>204</v>
      </c>
      <c r="B206" s="32" t="s">
        <v>762</v>
      </c>
      <c r="C206" s="32">
        <v>50.54</v>
      </c>
      <c r="D206" s="43" t="s">
        <v>124</v>
      </c>
      <c r="E206" s="32" t="s">
        <v>149</v>
      </c>
      <c r="F206" s="32"/>
    </row>
    <row r="207" ht="20.1" customHeight="1" spans="1:6">
      <c r="A207" s="32">
        <v>205</v>
      </c>
      <c r="B207" s="32" t="s">
        <v>763</v>
      </c>
      <c r="C207" s="32">
        <v>50.54</v>
      </c>
      <c r="D207" s="43" t="s">
        <v>124</v>
      </c>
      <c r="E207" s="32" t="s">
        <v>149</v>
      </c>
      <c r="F207" s="32"/>
    </row>
    <row r="208" ht="20.1" customHeight="1" spans="1:6">
      <c r="A208" s="32">
        <v>206</v>
      </c>
      <c r="B208" s="32" t="s">
        <v>764</v>
      </c>
      <c r="C208" s="32">
        <v>50.54</v>
      </c>
      <c r="D208" s="43" t="s">
        <v>124</v>
      </c>
      <c r="E208" s="32" t="s">
        <v>149</v>
      </c>
      <c r="F208" s="32"/>
    </row>
    <row r="209" ht="20.1" customHeight="1" spans="1:6">
      <c r="A209" s="32">
        <v>207</v>
      </c>
      <c r="B209" s="32" t="s">
        <v>765</v>
      </c>
      <c r="C209" s="32">
        <v>50.76</v>
      </c>
      <c r="D209" s="43" t="s">
        <v>124</v>
      </c>
      <c r="E209" s="32" t="s">
        <v>149</v>
      </c>
      <c r="F209" s="32"/>
    </row>
    <row r="210" ht="20.1" customHeight="1" spans="1:6">
      <c r="A210" s="32">
        <v>208</v>
      </c>
      <c r="B210" s="32" t="s">
        <v>766</v>
      </c>
      <c r="C210" s="32">
        <v>44.47</v>
      </c>
      <c r="D210" s="43" t="s">
        <v>124</v>
      </c>
      <c r="E210" s="32" t="s">
        <v>149</v>
      </c>
      <c r="F210" s="32"/>
    </row>
    <row r="211" ht="20.1" customHeight="1" spans="1:6">
      <c r="A211" s="32">
        <v>209</v>
      </c>
      <c r="B211" s="32" t="s">
        <v>767</v>
      </c>
      <c r="C211" s="32">
        <v>59.47</v>
      </c>
      <c r="D211" s="32" t="s">
        <v>552</v>
      </c>
      <c r="E211" s="32" t="s">
        <v>85</v>
      </c>
      <c r="F211" s="32"/>
    </row>
    <row r="212" ht="20.1" customHeight="1" spans="1:6">
      <c r="A212" s="32">
        <v>210</v>
      </c>
      <c r="B212" s="32" t="s">
        <v>768</v>
      </c>
      <c r="C212" s="32">
        <v>59.27</v>
      </c>
      <c r="D212" s="32" t="s">
        <v>552</v>
      </c>
      <c r="E212" s="32" t="s">
        <v>85</v>
      </c>
      <c r="F212" s="32"/>
    </row>
    <row r="213" ht="20.1" customHeight="1" spans="1:6">
      <c r="A213" s="32">
        <v>211</v>
      </c>
      <c r="B213" s="32" t="s">
        <v>769</v>
      </c>
      <c r="C213" s="32">
        <v>59.25</v>
      </c>
      <c r="D213" s="32" t="s">
        <v>552</v>
      </c>
      <c r="E213" s="32" t="s">
        <v>85</v>
      </c>
      <c r="F213" s="32"/>
    </row>
    <row r="214" ht="20.1" customHeight="1" spans="1:6">
      <c r="A214" s="32">
        <v>212</v>
      </c>
      <c r="B214" s="32" t="s">
        <v>770</v>
      </c>
      <c r="C214" s="32">
        <v>59.25</v>
      </c>
      <c r="D214" s="32" t="s">
        <v>552</v>
      </c>
      <c r="E214" s="32" t="s">
        <v>85</v>
      </c>
      <c r="F214" s="32"/>
    </row>
    <row r="215" ht="20.1" customHeight="1" spans="1:6">
      <c r="A215" s="32">
        <v>213</v>
      </c>
      <c r="B215" s="32" t="s">
        <v>771</v>
      </c>
      <c r="C215" s="32">
        <v>59.27</v>
      </c>
      <c r="D215" s="32" t="s">
        <v>552</v>
      </c>
      <c r="E215" s="32" t="s">
        <v>85</v>
      </c>
      <c r="F215" s="32"/>
    </row>
    <row r="216" ht="20.1" customHeight="1" spans="1:6">
      <c r="A216" s="32">
        <v>214</v>
      </c>
      <c r="B216" s="32" t="s">
        <v>772</v>
      </c>
      <c r="C216" s="32">
        <v>59.24</v>
      </c>
      <c r="D216" s="32" t="s">
        <v>552</v>
      </c>
      <c r="E216" s="32" t="s">
        <v>85</v>
      </c>
      <c r="F216" s="32"/>
    </row>
    <row r="217" ht="20.1" customHeight="1" spans="1:6">
      <c r="A217" s="32">
        <v>215</v>
      </c>
      <c r="B217" s="32" t="s">
        <v>773</v>
      </c>
      <c r="C217" s="32">
        <v>59.88</v>
      </c>
      <c r="D217" s="32" t="s">
        <v>552</v>
      </c>
      <c r="E217" s="32" t="s">
        <v>85</v>
      </c>
      <c r="F217" s="32"/>
    </row>
    <row r="218" ht="20.1" customHeight="1" spans="1:6">
      <c r="A218" s="32">
        <v>216</v>
      </c>
      <c r="B218" s="32" t="s">
        <v>774</v>
      </c>
      <c r="C218" s="32">
        <v>62.94</v>
      </c>
      <c r="D218" s="32" t="s">
        <v>552</v>
      </c>
      <c r="E218" s="32" t="s">
        <v>83</v>
      </c>
      <c r="F218" s="32"/>
    </row>
    <row r="219" ht="20.1" customHeight="1" spans="1:6">
      <c r="A219" s="32">
        <v>217</v>
      </c>
      <c r="B219" s="32" t="s">
        <v>775</v>
      </c>
      <c r="C219" s="32">
        <v>59.27</v>
      </c>
      <c r="D219" s="32" t="s">
        <v>552</v>
      </c>
      <c r="E219" s="32" t="s">
        <v>83</v>
      </c>
      <c r="F219" s="32"/>
    </row>
    <row r="220" ht="20.1" customHeight="1" spans="1:6">
      <c r="A220" s="32">
        <v>218</v>
      </c>
      <c r="B220" s="32" t="s">
        <v>776</v>
      </c>
      <c r="C220" s="32">
        <v>59.27</v>
      </c>
      <c r="D220" s="32" t="s">
        <v>552</v>
      </c>
      <c r="E220" s="32" t="s">
        <v>83</v>
      </c>
      <c r="F220" s="32"/>
    </row>
    <row r="221" ht="20.1" customHeight="1" spans="1:6">
      <c r="A221" s="32">
        <v>219</v>
      </c>
      <c r="B221" s="32" t="s">
        <v>777</v>
      </c>
      <c r="C221" s="32">
        <v>59.27</v>
      </c>
      <c r="D221" s="32" t="s">
        <v>552</v>
      </c>
      <c r="E221" s="32" t="s">
        <v>83</v>
      </c>
      <c r="F221" s="32"/>
    </row>
    <row r="222" ht="20.1" customHeight="1" spans="1:6">
      <c r="A222" s="32">
        <v>220</v>
      </c>
      <c r="B222" s="32" t="s">
        <v>778</v>
      </c>
      <c r="C222" s="32">
        <v>59.25</v>
      </c>
      <c r="D222" s="32" t="s">
        <v>552</v>
      </c>
      <c r="E222" s="32" t="s">
        <v>83</v>
      </c>
      <c r="F222" s="32"/>
    </row>
    <row r="223" ht="20.1" customHeight="1" spans="1:6">
      <c r="A223" s="32">
        <v>221</v>
      </c>
      <c r="B223" s="32" t="s">
        <v>779</v>
      </c>
      <c r="C223" s="32">
        <v>50.84</v>
      </c>
      <c r="D223" s="43" t="s">
        <v>124</v>
      </c>
      <c r="E223" s="32" t="s">
        <v>149</v>
      </c>
      <c r="F223" s="32"/>
    </row>
    <row r="224" ht="20.1" customHeight="1" spans="1:6">
      <c r="A224" s="32">
        <v>222</v>
      </c>
      <c r="B224" s="32" t="s">
        <v>780</v>
      </c>
      <c r="C224" s="32">
        <v>50.54</v>
      </c>
      <c r="D224" s="43" t="s">
        <v>124</v>
      </c>
      <c r="E224" s="32" t="s">
        <v>149</v>
      </c>
      <c r="F224" s="32"/>
    </row>
    <row r="225" ht="20.1" customHeight="1" spans="1:6">
      <c r="A225" s="32">
        <v>223</v>
      </c>
      <c r="B225" s="32" t="s">
        <v>781</v>
      </c>
      <c r="C225" s="32">
        <v>50.54</v>
      </c>
      <c r="D225" s="43" t="s">
        <v>124</v>
      </c>
      <c r="E225" s="32" t="s">
        <v>149</v>
      </c>
      <c r="F225" s="32"/>
    </row>
    <row r="226" ht="20.1" customHeight="1" spans="1:6">
      <c r="A226" s="32">
        <v>224</v>
      </c>
      <c r="B226" s="32" t="s">
        <v>782</v>
      </c>
      <c r="C226" s="32">
        <v>50.54</v>
      </c>
      <c r="D226" s="43" t="s">
        <v>124</v>
      </c>
      <c r="E226" s="32" t="s">
        <v>149</v>
      </c>
      <c r="F226" s="32"/>
    </row>
    <row r="227" ht="20.1" customHeight="1" spans="1:6">
      <c r="A227" s="32">
        <v>225</v>
      </c>
      <c r="B227" s="32" t="s">
        <v>783</v>
      </c>
      <c r="C227" s="32">
        <v>50.76</v>
      </c>
      <c r="D227" s="43" t="s">
        <v>124</v>
      </c>
      <c r="E227" s="32" t="s">
        <v>149</v>
      </c>
      <c r="F227" s="32"/>
    </row>
    <row r="228" ht="20.1" customHeight="1" spans="1:6">
      <c r="A228" s="32">
        <v>226</v>
      </c>
      <c r="B228" s="32" t="s">
        <v>784</v>
      </c>
      <c r="C228" s="32">
        <v>44.47</v>
      </c>
      <c r="D228" s="43" t="s">
        <v>124</v>
      </c>
      <c r="E228" s="32" t="s">
        <v>149</v>
      </c>
      <c r="F228" s="32"/>
    </row>
    <row r="229" ht="20.1" customHeight="1" spans="1:6">
      <c r="A229" s="32">
        <v>227</v>
      </c>
      <c r="B229" s="32" t="s">
        <v>785</v>
      </c>
      <c r="C229" s="32">
        <v>59.47</v>
      </c>
      <c r="D229" s="32" t="s">
        <v>552</v>
      </c>
      <c r="E229" s="32" t="s">
        <v>85</v>
      </c>
      <c r="F229" s="32"/>
    </row>
    <row r="230" ht="20.1" customHeight="1" spans="1:6">
      <c r="A230" s="32">
        <v>228</v>
      </c>
      <c r="B230" s="32" t="s">
        <v>786</v>
      </c>
      <c r="C230" s="32">
        <v>59.27</v>
      </c>
      <c r="D230" s="32" t="s">
        <v>552</v>
      </c>
      <c r="E230" s="32" t="s">
        <v>85</v>
      </c>
      <c r="F230" s="32"/>
    </row>
    <row r="231" ht="20.1" customHeight="1" spans="1:6">
      <c r="A231" s="32">
        <v>229</v>
      </c>
      <c r="B231" s="32" t="s">
        <v>787</v>
      </c>
      <c r="C231" s="32">
        <v>59.25</v>
      </c>
      <c r="D231" s="32" t="s">
        <v>552</v>
      </c>
      <c r="E231" s="32" t="s">
        <v>85</v>
      </c>
      <c r="F231" s="32"/>
    </row>
    <row r="232" ht="20.1" customHeight="1" spans="1:6">
      <c r="A232" s="32">
        <v>230</v>
      </c>
      <c r="B232" s="32" t="s">
        <v>788</v>
      </c>
      <c r="C232" s="32">
        <v>59.25</v>
      </c>
      <c r="D232" s="32" t="s">
        <v>552</v>
      </c>
      <c r="E232" s="32" t="s">
        <v>85</v>
      </c>
      <c r="F232" s="32"/>
    </row>
    <row r="233" ht="20.1" customHeight="1" spans="1:6">
      <c r="A233" s="32">
        <v>231</v>
      </c>
      <c r="B233" s="32" t="s">
        <v>789</v>
      </c>
      <c r="C233" s="32">
        <v>59.27</v>
      </c>
      <c r="D233" s="32" t="s">
        <v>552</v>
      </c>
      <c r="E233" s="32" t="s">
        <v>85</v>
      </c>
      <c r="F233" s="32"/>
    </row>
    <row r="234" ht="20.1" customHeight="1" spans="1:6">
      <c r="A234" s="32">
        <v>232</v>
      </c>
      <c r="B234" s="32" t="s">
        <v>790</v>
      </c>
      <c r="C234" s="32">
        <v>59.24</v>
      </c>
      <c r="D234" s="32" t="s">
        <v>552</v>
      </c>
      <c r="E234" s="32" t="s">
        <v>85</v>
      </c>
      <c r="F234" s="32"/>
    </row>
    <row r="235" ht="20.1" customHeight="1" spans="1:6">
      <c r="A235" s="32">
        <v>233</v>
      </c>
      <c r="B235" s="32" t="s">
        <v>791</v>
      </c>
      <c r="C235" s="32">
        <v>59.88</v>
      </c>
      <c r="D235" s="32" t="s">
        <v>552</v>
      </c>
      <c r="E235" s="32" t="s">
        <v>85</v>
      </c>
      <c r="F235" s="32"/>
    </row>
    <row r="236" ht="20.1" customHeight="1" spans="1:6">
      <c r="A236" s="32">
        <v>234</v>
      </c>
      <c r="B236" s="32" t="s">
        <v>792</v>
      </c>
      <c r="C236" s="32">
        <v>62.94</v>
      </c>
      <c r="D236" s="32" t="s">
        <v>552</v>
      </c>
      <c r="E236" s="32" t="s">
        <v>83</v>
      </c>
      <c r="F236" s="32"/>
    </row>
    <row r="237" ht="20.1" customHeight="1" spans="1:6">
      <c r="A237" s="32">
        <v>235</v>
      </c>
      <c r="B237" s="32" t="s">
        <v>793</v>
      </c>
      <c r="C237" s="32">
        <v>59.27</v>
      </c>
      <c r="D237" s="32" t="s">
        <v>552</v>
      </c>
      <c r="E237" s="32" t="s">
        <v>83</v>
      </c>
      <c r="F237" s="32"/>
    </row>
    <row r="238" ht="20.1" customHeight="1" spans="1:6">
      <c r="A238" s="32">
        <v>236</v>
      </c>
      <c r="B238" s="32" t="s">
        <v>794</v>
      </c>
      <c r="C238" s="32">
        <v>59.27</v>
      </c>
      <c r="D238" s="32" t="s">
        <v>552</v>
      </c>
      <c r="E238" s="32" t="s">
        <v>83</v>
      </c>
      <c r="F238" s="32"/>
    </row>
    <row r="239" ht="20.1" customHeight="1" spans="1:6">
      <c r="A239" s="32">
        <v>237</v>
      </c>
      <c r="B239" s="32" t="s">
        <v>795</v>
      </c>
      <c r="C239" s="32">
        <v>59.27</v>
      </c>
      <c r="D239" s="32" t="s">
        <v>552</v>
      </c>
      <c r="E239" s="32" t="s">
        <v>83</v>
      </c>
      <c r="F239" s="32"/>
    </row>
    <row r="240" ht="20.1" customHeight="1" spans="1:6">
      <c r="A240" s="32">
        <v>238</v>
      </c>
      <c r="B240" s="32" t="s">
        <v>796</v>
      </c>
      <c r="C240" s="32">
        <v>59.25</v>
      </c>
      <c r="D240" s="32" t="s">
        <v>552</v>
      </c>
      <c r="E240" s="32" t="s">
        <v>83</v>
      </c>
      <c r="F240" s="32"/>
    </row>
    <row r="241" ht="20.1" customHeight="1" spans="1:6">
      <c r="A241" s="32">
        <v>239</v>
      </c>
      <c r="B241" s="32" t="s">
        <v>797</v>
      </c>
      <c r="C241" s="32">
        <v>50.84</v>
      </c>
      <c r="D241" s="43" t="s">
        <v>124</v>
      </c>
      <c r="E241" s="32" t="s">
        <v>149</v>
      </c>
      <c r="F241" s="32"/>
    </row>
    <row r="242" ht="20.1" customHeight="1" spans="1:6">
      <c r="A242" s="32">
        <v>240</v>
      </c>
      <c r="B242" s="32" t="s">
        <v>798</v>
      </c>
      <c r="C242" s="32">
        <v>50.54</v>
      </c>
      <c r="D242" s="43" t="s">
        <v>124</v>
      </c>
      <c r="E242" s="32" t="s">
        <v>149</v>
      </c>
      <c r="F242" s="32"/>
    </row>
    <row r="243" ht="20.1" customHeight="1" spans="1:6">
      <c r="A243" s="32">
        <v>241</v>
      </c>
      <c r="B243" s="32" t="s">
        <v>799</v>
      </c>
      <c r="C243" s="32">
        <v>50.54</v>
      </c>
      <c r="D243" s="43" t="s">
        <v>124</v>
      </c>
      <c r="E243" s="32" t="s">
        <v>149</v>
      </c>
      <c r="F243" s="32"/>
    </row>
    <row r="244" ht="20.1" customHeight="1" spans="1:6">
      <c r="A244" s="32">
        <v>242</v>
      </c>
      <c r="B244" s="32" t="s">
        <v>800</v>
      </c>
      <c r="C244" s="32">
        <v>50.54</v>
      </c>
      <c r="D244" s="43" t="s">
        <v>124</v>
      </c>
      <c r="E244" s="32" t="s">
        <v>149</v>
      </c>
      <c r="F244" s="32"/>
    </row>
    <row r="245" ht="20.1" customHeight="1" spans="1:6">
      <c r="A245" s="32">
        <v>243</v>
      </c>
      <c r="B245" s="32" t="s">
        <v>801</v>
      </c>
      <c r="C245" s="32">
        <v>50.76</v>
      </c>
      <c r="D245" s="43" t="s">
        <v>124</v>
      </c>
      <c r="E245" s="32" t="s">
        <v>149</v>
      </c>
      <c r="F245" s="32"/>
    </row>
    <row r="246" ht="20.1" customHeight="1" spans="1:6">
      <c r="A246" s="32">
        <v>244</v>
      </c>
      <c r="B246" s="32" t="s">
        <v>802</v>
      </c>
      <c r="C246" s="32">
        <v>44.47</v>
      </c>
      <c r="D246" s="43" t="s">
        <v>124</v>
      </c>
      <c r="E246" s="32" t="s">
        <v>149</v>
      </c>
      <c r="F246" s="32"/>
    </row>
    <row r="247" ht="20.1" customHeight="1" spans="1:6">
      <c r="A247" s="32">
        <v>245</v>
      </c>
      <c r="B247" s="32" t="s">
        <v>803</v>
      </c>
      <c r="C247" s="32">
        <v>59.47</v>
      </c>
      <c r="D247" s="32" t="s">
        <v>552</v>
      </c>
      <c r="E247" s="32" t="s">
        <v>85</v>
      </c>
      <c r="F247" s="32"/>
    </row>
    <row r="248" ht="20.1" customHeight="1" spans="1:6">
      <c r="A248" s="32">
        <v>246</v>
      </c>
      <c r="B248" s="32" t="s">
        <v>804</v>
      </c>
      <c r="C248" s="32">
        <v>59.27</v>
      </c>
      <c r="D248" s="32" t="s">
        <v>552</v>
      </c>
      <c r="E248" s="32" t="s">
        <v>85</v>
      </c>
      <c r="F248" s="32"/>
    </row>
    <row r="249" ht="20.1" customHeight="1" spans="1:6">
      <c r="A249" s="32">
        <v>247</v>
      </c>
      <c r="B249" s="32" t="s">
        <v>805</v>
      </c>
      <c r="C249" s="32">
        <v>59.25</v>
      </c>
      <c r="D249" s="32" t="s">
        <v>552</v>
      </c>
      <c r="E249" s="32" t="s">
        <v>85</v>
      </c>
      <c r="F249" s="32"/>
    </row>
    <row r="250" ht="20.1" customHeight="1" spans="1:6">
      <c r="A250" s="32">
        <v>248</v>
      </c>
      <c r="B250" s="32" t="s">
        <v>806</v>
      </c>
      <c r="C250" s="32">
        <v>59.25</v>
      </c>
      <c r="D250" s="32" t="s">
        <v>552</v>
      </c>
      <c r="E250" s="32" t="s">
        <v>85</v>
      </c>
      <c r="F250" s="32"/>
    </row>
    <row r="251" ht="20.1" customHeight="1" spans="1:6">
      <c r="A251" s="32">
        <v>249</v>
      </c>
      <c r="B251" s="32" t="s">
        <v>807</v>
      </c>
      <c r="C251" s="32">
        <v>59.27</v>
      </c>
      <c r="D251" s="32" t="s">
        <v>552</v>
      </c>
      <c r="E251" s="32" t="s">
        <v>85</v>
      </c>
      <c r="F251" s="32"/>
    </row>
    <row r="252" ht="20.1" customHeight="1" spans="1:6">
      <c r="A252" s="32">
        <v>250</v>
      </c>
      <c r="B252" s="32" t="s">
        <v>808</v>
      </c>
      <c r="C252" s="32">
        <v>59.24</v>
      </c>
      <c r="D252" s="32" t="s">
        <v>552</v>
      </c>
      <c r="E252" s="32" t="s">
        <v>85</v>
      </c>
      <c r="F252" s="32"/>
    </row>
    <row r="253" ht="20.1" customHeight="1" spans="1:6">
      <c r="A253" s="32">
        <v>251</v>
      </c>
      <c r="B253" s="32" t="s">
        <v>809</v>
      </c>
      <c r="C253" s="32">
        <v>59.88</v>
      </c>
      <c r="D253" s="32" t="s">
        <v>552</v>
      </c>
      <c r="E253" s="32" t="s">
        <v>85</v>
      </c>
      <c r="F253" s="32"/>
    </row>
    <row r="254" ht="20.1" customHeight="1" spans="1:6">
      <c r="A254" s="32">
        <v>252</v>
      </c>
      <c r="B254" s="32" t="s">
        <v>810</v>
      </c>
      <c r="C254" s="32">
        <v>62.94</v>
      </c>
      <c r="D254" s="32" t="s">
        <v>552</v>
      </c>
      <c r="E254" s="32" t="s">
        <v>83</v>
      </c>
      <c r="F254" s="32"/>
    </row>
    <row r="255" ht="20.1" customHeight="1" spans="1:6">
      <c r="A255" s="32">
        <v>253</v>
      </c>
      <c r="B255" s="32" t="s">
        <v>811</v>
      </c>
      <c r="C255" s="32">
        <v>59.27</v>
      </c>
      <c r="D255" s="32" t="s">
        <v>552</v>
      </c>
      <c r="E255" s="32" t="s">
        <v>83</v>
      </c>
      <c r="F255" s="32"/>
    </row>
    <row r="256" ht="20.1" customHeight="1" spans="1:6">
      <c r="A256" s="32">
        <v>254</v>
      </c>
      <c r="B256" s="32" t="s">
        <v>812</v>
      </c>
      <c r="C256" s="32">
        <v>59.27</v>
      </c>
      <c r="D256" s="32" t="s">
        <v>552</v>
      </c>
      <c r="E256" s="32" t="s">
        <v>83</v>
      </c>
      <c r="F256" s="32"/>
    </row>
    <row r="257" ht="20.1" customHeight="1" spans="1:6">
      <c r="A257" s="32">
        <v>255</v>
      </c>
      <c r="B257" s="32" t="s">
        <v>813</v>
      </c>
      <c r="C257" s="32">
        <v>59.27</v>
      </c>
      <c r="D257" s="32" t="s">
        <v>552</v>
      </c>
      <c r="E257" s="32" t="s">
        <v>83</v>
      </c>
      <c r="F257" s="32"/>
    </row>
    <row r="258" ht="20.1" customHeight="1" spans="1:6">
      <c r="A258" s="32">
        <v>256</v>
      </c>
      <c r="B258" s="32" t="s">
        <v>814</v>
      </c>
      <c r="C258" s="32">
        <v>59.25</v>
      </c>
      <c r="D258" s="32" t="s">
        <v>552</v>
      </c>
      <c r="E258" s="32" t="s">
        <v>83</v>
      </c>
      <c r="F258" s="32"/>
    </row>
    <row r="259" ht="20.1" customHeight="1" spans="1:6">
      <c r="A259" s="32">
        <v>257</v>
      </c>
      <c r="B259" s="32" t="s">
        <v>815</v>
      </c>
      <c r="C259" s="32">
        <v>50.84</v>
      </c>
      <c r="D259" s="43" t="s">
        <v>124</v>
      </c>
      <c r="E259" s="32" t="s">
        <v>149</v>
      </c>
      <c r="F259" s="32"/>
    </row>
    <row r="260" ht="20.1" customHeight="1" spans="1:6">
      <c r="A260" s="32">
        <v>258</v>
      </c>
      <c r="B260" s="32" t="s">
        <v>816</v>
      </c>
      <c r="C260" s="32">
        <v>50.54</v>
      </c>
      <c r="D260" s="43" t="s">
        <v>124</v>
      </c>
      <c r="E260" s="32" t="s">
        <v>149</v>
      </c>
      <c r="F260" s="32"/>
    </row>
    <row r="261" ht="20.1" customHeight="1" spans="1:6">
      <c r="A261" s="32">
        <v>259</v>
      </c>
      <c r="B261" s="32" t="s">
        <v>817</v>
      </c>
      <c r="C261" s="32">
        <v>50.54</v>
      </c>
      <c r="D261" s="43" t="s">
        <v>124</v>
      </c>
      <c r="E261" s="32" t="s">
        <v>149</v>
      </c>
      <c r="F261" s="32"/>
    </row>
    <row r="262" ht="20.1" customHeight="1" spans="1:6">
      <c r="A262" s="32">
        <v>260</v>
      </c>
      <c r="B262" s="32" t="s">
        <v>818</v>
      </c>
      <c r="C262" s="32">
        <v>50.54</v>
      </c>
      <c r="D262" s="43" t="s">
        <v>124</v>
      </c>
      <c r="E262" s="32" t="s">
        <v>149</v>
      </c>
      <c r="F262" s="32"/>
    </row>
    <row r="263" ht="20.1" customHeight="1" spans="1:6">
      <c r="A263" s="32">
        <v>261</v>
      </c>
      <c r="B263" s="32" t="s">
        <v>819</v>
      </c>
      <c r="C263" s="32">
        <v>50.76</v>
      </c>
      <c r="D263" s="43" t="s">
        <v>124</v>
      </c>
      <c r="E263" s="32" t="s">
        <v>149</v>
      </c>
      <c r="F263" s="32"/>
    </row>
    <row r="264" ht="20.1" customHeight="1" spans="1:6">
      <c r="A264" s="32">
        <v>262</v>
      </c>
      <c r="B264" s="32" t="s">
        <v>820</v>
      </c>
      <c r="C264" s="32">
        <v>44.47</v>
      </c>
      <c r="D264" s="43" t="s">
        <v>124</v>
      </c>
      <c r="E264" s="32" t="s">
        <v>149</v>
      </c>
      <c r="F264" s="32"/>
    </row>
    <row r="265" ht="20.1" customHeight="1" spans="1:6">
      <c r="A265" s="32">
        <v>263</v>
      </c>
      <c r="B265" s="32" t="s">
        <v>821</v>
      </c>
      <c r="C265" s="32">
        <v>59.47</v>
      </c>
      <c r="D265" s="32" t="s">
        <v>552</v>
      </c>
      <c r="E265" s="32" t="s">
        <v>85</v>
      </c>
      <c r="F265" s="32"/>
    </row>
    <row r="266" ht="20.1" customHeight="1" spans="1:6">
      <c r="A266" s="32">
        <v>264</v>
      </c>
      <c r="B266" s="32" t="s">
        <v>822</v>
      </c>
      <c r="C266" s="32">
        <v>59.27</v>
      </c>
      <c r="D266" s="32" t="s">
        <v>552</v>
      </c>
      <c r="E266" s="32" t="s">
        <v>85</v>
      </c>
      <c r="F266" s="32"/>
    </row>
    <row r="267" ht="20.1" customHeight="1" spans="1:6">
      <c r="A267" s="32">
        <v>265</v>
      </c>
      <c r="B267" s="32" t="s">
        <v>823</v>
      </c>
      <c r="C267" s="32">
        <v>59.25</v>
      </c>
      <c r="D267" s="32" t="s">
        <v>552</v>
      </c>
      <c r="E267" s="32" t="s">
        <v>85</v>
      </c>
      <c r="F267" s="32"/>
    </row>
    <row r="268" ht="20.1" customHeight="1" spans="1:6">
      <c r="A268" s="32">
        <v>266</v>
      </c>
      <c r="B268" s="32" t="s">
        <v>824</v>
      </c>
      <c r="C268" s="32">
        <v>59.25</v>
      </c>
      <c r="D268" s="32" t="s">
        <v>552</v>
      </c>
      <c r="E268" s="32" t="s">
        <v>85</v>
      </c>
      <c r="F268" s="32"/>
    </row>
    <row r="269" ht="20.1" customHeight="1" spans="1:6">
      <c r="A269" s="32">
        <v>267</v>
      </c>
      <c r="B269" s="32" t="s">
        <v>825</v>
      </c>
      <c r="C269" s="32">
        <v>59.27</v>
      </c>
      <c r="D269" s="32" t="s">
        <v>552</v>
      </c>
      <c r="E269" s="32" t="s">
        <v>85</v>
      </c>
      <c r="F269" s="32"/>
    </row>
    <row r="270" ht="20.1" customHeight="1" spans="1:6">
      <c r="A270" s="32">
        <v>268</v>
      </c>
      <c r="B270" s="32" t="s">
        <v>826</v>
      </c>
      <c r="C270" s="32">
        <v>59.24</v>
      </c>
      <c r="D270" s="32" t="s">
        <v>552</v>
      </c>
      <c r="E270" s="32" t="s">
        <v>85</v>
      </c>
      <c r="F270" s="32"/>
    </row>
    <row r="271" ht="20.1" customHeight="1" spans="1:6">
      <c r="A271" s="32">
        <v>269</v>
      </c>
      <c r="B271" s="32" t="s">
        <v>827</v>
      </c>
      <c r="C271" s="32">
        <v>59.88</v>
      </c>
      <c r="D271" s="32" t="s">
        <v>552</v>
      </c>
      <c r="E271" s="32" t="s">
        <v>85</v>
      </c>
      <c r="F271" s="32"/>
    </row>
    <row r="272" ht="20.1" customHeight="1" spans="1:6">
      <c r="A272" s="32">
        <v>270</v>
      </c>
      <c r="B272" s="32" t="s">
        <v>828</v>
      </c>
      <c r="C272" s="32">
        <v>62.94</v>
      </c>
      <c r="D272" s="32" t="s">
        <v>552</v>
      </c>
      <c r="E272" s="32" t="s">
        <v>83</v>
      </c>
      <c r="F272" s="32"/>
    </row>
    <row r="273" ht="20.1" customHeight="1" spans="1:6">
      <c r="A273" s="32">
        <v>271</v>
      </c>
      <c r="B273" s="32" t="s">
        <v>829</v>
      </c>
      <c r="C273" s="32">
        <v>59.27</v>
      </c>
      <c r="D273" s="32" t="s">
        <v>552</v>
      </c>
      <c r="E273" s="32" t="s">
        <v>83</v>
      </c>
      <c r="F273" s="32"/>
    </row>
    <row r="274" ht="20.1" customHeight="1" spans="1:6">
      <c r="A274" s="32">
        <v>272</v>
      </c>
      <c r="B274" s="32" t="s">
        <v>830</v>
      </c>
      <c r="C274" s="32">
        <v>59.27</v>
      </c>
      <c r="D274" s="32" t="s">
        <v>552</v>
      </c>
      <c r="E274" s="32" t="s">
        <v>83</v>
      </c>
      <c r="F274" s="32"/>
    </row>
    <row r="275" ht="20.1" customHeight="1" spans="1:6">
      <c r="A275" s="32">
        <v>273</v>
      </c>
      <c r="B275" s="32" t="s">
        <v>831</v>
      </c>
      <c r="C275" s="32">
        <v>59.27</v>
      </c>
      <c r="D275" s="32" t="s">
        <v>552</v>
      </c>
      <c r="E275" s="32" t="s">
        <v>83</v>
      </c>
      <c r="F275" s="32"/>
    </row>
    <row r="276" ht="20.1" customHeight="1" spans="1:6">
      <c r="A276" s="32">
        <v>274</v>
      </c>
      <c r="B276" s="32" t="s">
        <v>832</v>
      </c>
      <c r="C276" s="32">
        <v>59.25</v>
      </c>
      <c r="D276" s="32" t="s">
        <v>552</v>
      </c>
      <c r="E276" s="32" t="s">
        <v>83</v>
      </c>
      <c r="F276" s="32"/>
    </row>
    <row r="277" ht="20.1" customHeight="1" spans="1:6">
      <c r="A277" s="32">
        <v>275</v>
      </c>
      <c r="B277" s="32" t="s">
        <v>833</v>
      </c>
      <c r="C277" s="32">
        <v>50.84</v>
      </c>
      <c r="D277" s="43" t="s">
        <v>124</v>
      </c>
      <c r="E277" s="32" t="s">
        <v>149</v>
      </c>
      <c r="F277" s="32"/>
    </row>
    <row r="278" ht="20.1" customHeight="1" spans="1:6">
      <c r="A278" s="32">
        <v>276</v>
      </c>
      <c r="B278" s="32" t="s">
        <v>834</v>
      </c>
      <c r="C278" s="32">
        <v>50.54</v>
      </c>
      <c r="D278" s="43" t="s">
        <v>124</v>
      </c>
      <c r="E278" s="32" t="s">
        <v>149</v>
      </c>
      <c r="F278" s="32"/>
    </row>
    <row r="279" ht="20.1" customHeight="1" spans="1:6">
      <c r="A279" s="32">
        <v>277</v>
      </c>
      <c r="B279" s="32" t="s">
        <v>835</v>
      </c>
      <c r="C279" s="32">
        <v>50.54</v>
      </c>
      <c r="D279" s="43" t="s">
        <v>124</v>
      </c>
      <c r="E279" s="32" t="s">
        <v>149</v>
      </c>
      <c r="F279" s="32"/>
    </row>
    <row r="280" ht="20.1" customHeight="1" spans="1:6">
      <c r="A280" s="32">
        <v>278</v>
      </c>
      <c r="B280" s="32" t="s">
        <v>836</v>
      </c>
      <c r="C280" s="32">
        <v>50.54</v>
      </c>
      <c r="D280" s="43" t="s">
        <v>124</v>
      </c>
      <c r="E280" s="32" t="s">
        <v>149</v>
      </c>
      <c r="F280" s="32"/>
    </row>
    <row r="281" ht="20.1" customHeight="1" spans="1:6">
      <c r="A281" s="32">
        <v>279</v>
      </c>
      <c r="B281" s="32" t="s">
        <v>837</v>
      </c>
      <c r="C281" s="32">
        <v>50.76</v>
      </c>
      <c r="D281" s="43" t="s">
        <v>124</v>
      </c>
      <c r="E281" s="32" t="s">
        <v>149</v>
      </c>
      <c r="F281" s="32"/>
    </row>
    <row r="282" ht="20.1" customHeight="1" spans="1:6">
      <c r="A282" s="32">
        <v>280</v>
      </c>
      <c r="B282" s="32" t="s">
        <v>838</v>
      </c>
      <c r="C282" s="32">
        <v>44.47</v>
      </c>
      <c r="D282" s="43" t="s">
        <v>124</v>
      </c>
      <c r="E282" s="32" t="s">
        <v>149</v>
      </c>
      <c r="F282" s="32"/>
    </row>
    <row r="283" ht="20.1" customHeight="1" spans="1:6">
      <c r="A283" s="32">
        <v>281</v>
      </c>
      <c r="B283" s="32" t="s">
        <v>839</v>
      </c>
      <c r="C283" s="32">
        <v>59.47</v>
      </c>
      <c r="D283" s="32" t="s">
        <v>552</v>
      </c>
      <c r="E283" s="32" t="s">
        <v>85</v>
      </c>
      <c r="F283" s="32"/>
    </row>
    <row r="284" ht="20.1" customHeight="1" spans="1:6">
      <c r="A284" s="32">
        <v>282</v>
      </c>
      <c r="B284" s="32" t="s">
        <v>840</v>
      </c>
      <c r="C284" s="32">
        <v>59.27</v>
      </c>
      <c r="D284" s="32" t="s">
        <v>552</v>
      </c>
      <c r="E284" s="32" t="s">
        <v>85</v>
      </c>
      <c r="F284" s="32"/>
    </row>
    <row r="285" ht="20.1" customHeight="1" spans="1:6">
      <c r="A285" s="32">
        <v>283</v>
      </c>
      <c r="B285" s="32" t="s">
        <v>841</v>
      </c>
      <c r="C285" s="32">
        <v>59.25</v>
      </c>
      <c r="D285" s="32" t="s">
        <v>552</v>
      </c>
      <c r="E285" s="32" t="s">
        <v>85</v>
      </c>
      <c r="F285" s="32"/>
    </row>
    <row r="286" ht="20.1" customHeight="1" spans="1:6">
      <c r="A286" s="32">
        <v>284</v>
      </c>
      <c r="B286" s="32" t="s">
        <v>842</v>
      </c>
      <c r="C286" s="32">
        <v>59.25</v>
      </c>
      <c r="D286" s="32" t="s">
        <v>552</v>
      </c>
      <c r="E286" s="32" t="s">
        <v>85</v>
      </c>
      <c r="F286" s="32"/>
    </row>
    <row r="287" ht="20.1" customHeight="1" spans="1:6">
      <c r="A287" s="32">
        <v>285</v>
      </c>
      <c r="B287" s="32" t="s">
        <v>843</v>
      </c>
      <c r="C287" s="32">
        <v>59.27</v>
      </c>
      <c r="D287" s="32" t="s">
        <v>552</v>
      </c>
      <c r="E287" s="32" t="s">
        <v>85</v>
      </c>
      <c r="F287" s="32"/>
    </row>
    <row r="288" ht="20.1" customHeight="1" spans="1:6">
      <c r="A288" s="32">
        <v>286</v>
      </c>
      <c r="B288" s="32" t="s">
        <v>844</v>
      </c>
      <c r="C288" s="32">
        <v>59.24</v>
      </c>
      <c r="D288" s="32" t="s">
        <v>552</v>
      </c>
      <c r="E288" s="32" t="s">
        <v>85</v>
      </c>
      <c r="F288" s="32"/>
    </row>
    <row r="289" ht="20.1" customHeight="1" spans="1:6">
      <c r="A289" s="32">
        <v>287</v>
      </c>
      <c r="B289" s="32" t="s">
        <v>845</v>
      </c>
      <c r="C289" s="32">
        <v>59.88</v>
      </c>
      <c r="D289" s="32" t="s">
        <v>552</v>
      </c>
      <c r="E289" s="32" t="s">
        <v>85</v>
      </c>
      <c r="F289" s="32"/>
    </row>
    <row r="290" ht="20.1" customHeight="1" spans="1:6">
      <c r="A290" s="32">
        <v>288</v>
      </c>
      <c r="B290" s="44" t="s">
        <v>846</v>
      </c>
      <c r="C290" s="45">
        <v>59.58</v>
      </c>
      <c r="D290" s="46" t="s">
        <v>552</v>
      </c>
      <c r="E290" s="46" t="s">
        <v>83</v>
      </c>
      <c r="F290" s="32"/>
    </row>
    <row r="291" ht="20.1" customHeight="1" spans="1:6">
      <c r="A291" s="32">
        <v>289</v>
      </c>
      <c r="B291" s="44" t="s">
        <v>847</v>
      </c>
      <c r="C291" s="45">
        <v>52.2</v>
      </c>
      <c r="D291" s="46" t="s">
        <v>552</v>
      </c>
      <c r="E291" s="46" t="s">
        <v>83</v>
      </c>
      <c r="F291" s="32"/>
    </row>
    <row r="292" ht="20.1" customHeight="1" spans="1:6">
      <c r="A292" s="32">
        <v>290</v>
      </c>
      <c r="B292" s="44" t="s">
        <v>848</v>
      </c>
      <c r="C292" s="45">
        <v>52.2</v>
      </c>
      <c r="D292" s="46" t="s">
        <v>552</v>
      </c>
      <c r="E292" s="46" t="s">
        <v>83</v>
      </c>
      <c r="F292" s="32"/>
    </row>
    <row r="293" ht="20.1" customHeight="1" spans="1:6">
      <c r="A293" s="32">
        <v>291</v>
      </c>
      <c r="B293" s="44" t="s">
        <v>849</v>
      </c>
      <c r="C293" s="45">
        <v>60.48</v>
      </c>
      <c r="D293" s="46" t="s">
        <v>561</v>
      </c>
      <c r="E293" s="46" t="s">
        <v>83</v>
      </c>
      <c r="F293" s="32"/>
    </row>
    <row r="294" ht="20.1" customHeight="1" spans="1:6">
      <c r="A294" s="32">
        <v>292</v>
      </c>
      <c r="B294" s="44" t="s">
        <v>850</v>
      </c>
      <c r="C294" s="45">
        <v>52.2</v>
      </c>
      <c r="D294" s="46" t="s">
        <v>552</v>
      </c>
      <c r="E294" s="46" t="s">
        <v>83</v>
      </c>
      <c r="F294" s="32"/>
    </row>
    <row r="295" ht="20.1" customHeight="1" spans="1:6">
      <c r="A295" s="32">
        <v>293</v>
      </c>
      <c r="B295" s="44" t="s">
        <v>851</v>
      </c>
      <c r="C295" s="45">
        <v>50.91</v>
      </c>
      <c r="D295" s="46" t="s">
        <v>552</v>
      </c>
      <c r="E295" s="46" t="s">
        <v>83</v>
      </c>
      <c r="F295" s="32"/>
    </row>
    <row r="296" ht="20.1" customHeight="1" spans="1:6">
      <c r="A296" s="32">
        <v>294</v>
      </c>
      <c r="B296" s="44" t="s">
        <v>852</v>
      </c>
      <c r="C296" s="45">
        <v>25.47</v>
      </c>
      <c r="D296" s="46" t="s">
        <v>124</v>
      </c>
      <c r="E296" s="46" t="s">
        <v>149</v>
      </c>
      <c r="F296" s="32"/>
    </row>
    <row r="297" ht="20.1" customHeight="1" spans="1:6">
      <c r="A297" s="32">
        <v>295</v>
      </c>
      <c r="B297" s="44" t="s">
        <v>853</v>
      </c>
      <c r="C297" s="45">
        <v>44.62</v>
      </c>
      <c r="D297" s="46" t="s">
        <v>124</v>
      </c>
      <c r="E297" s="46" t="s">
        <v>149</v>
      </c>
      <c r="F297" s="32"/>
    </row>
    <row r="298" ht="20.1" customHeight="1" spans="1:6">
      <c r="A298" s="32">
        <v>296</v>
      </c>
      <c r="B298" s="44" t="s">
        <v>854</v>
      </c>
      <c r="C298" s="45">
        <v>44.62</v>
      </c>
      <c r="D298" s="46" t="s">
        <v>124</v>
      </c>
      <c r="E298" s="46" t="s">
        <v>149</v>
      </c>
      <c r="F298" s="32"/>
    </row>
    <row r="299" ht="20.1" customHeight="1" spans="1:6">
      <c r="A299" s="32">
        <v>297</v>
      </c>
      <c r="B299" s="44" t="s">
        <v>855</v>
      </c>
      <c r="C299" s="45">
        <v>44.62</v>
      </c>
      <c r="D299" s="46" t="s">
        <v>124</v>
      </c>
      <c r="E299" s="46" t="s">
        <v>149</v>
      </c>
      <c r="F299" s="32"/>
    </row>
    <row r="300" ht="20.1" customHeight="1" spans="1:6">
      <c r="A300" s="32">
        <v>298</v>
      </c>
      <c r="B300" s="44" t="s">
        <v>856</v>
      </c>
      <c r="C300" s="45">
        <v>50.91</v>
      </c>
      <c r="D300" s="46" t="s">
        <v>124</v>
      </c>
      <c r="E300" s="46" t="s">
        <v>149</v>
      </c>
      <c r="F300" s="32"/>
    </row>
    <row r="301" ht="20.1" customHeight="1" spans="1:6">
      <c r="A301" s="32">
        <v>299</v>
      </c>
      <c r="B301" s="44" t="s">
        <v>857</v>
      </c>
      <c r="C301" s="45">
        <v>51.05</v>
      </c>
      <c r="D301" s="46" t="s">
        <v>552</v>
      </c>
      <c r="E301" s="46" t="s">
        <v>85</v>
      </c>
      <c r="F301" s="32"/>
    </row>
    <row r="302" ht="20.1" customHeight="1" spans="1:6">
      <c r="A302" s="32">
        <v>300</v>
      </c>
      <c r="B302" s="44" t="s">
        <v>858</v>
      </c>
      <c r="C302" s="45">
        <v>52.2</v>
      </c>
      <c r="D302" s="46" t="s">
        <v>552</v>
      </c>
      <c r="E302" s="46" t="s">
        <v>85</v>
      </c>
      <c r="F302" s="32"/>
    </row>
    <row r="303" ht="20.1" customHeight="1" spans="1:6">
      <c r="A303" s="32">
        <v>301</v>
      </c>
      <c r="B303" s="44" t="s">
        <v>859</v>
      </c>
      <c r="C303" s="45">
        <v>60.42</v>
      </c>
      <c r="D303" s="46" t="s">
        <v>561</v>
      </c>
      <c r="E303" s="46" t="s">
        <v>85</v>
      </c>
      <c r="F303" s="32"/>
    </row>
    <row r="304" ht="20.1" customHeight="1" spans="1:6">
      <c r="A304" s="32">
        <v>302</v>
      </c>
      <c r="B304" s="44" t="s">
        <v>860</v>
      </c>
      <c r="C304" s="45">
        <v>60.42</v>
      </c>
      <c r="D304" s="46" t="s">
        <v>561</v>
      </c>
      <c r="E304" s="46" t="s">
        <v>85</v>
      </c>
      <c r="F304" s="32"/>
    </row>
    <row r="305" ht="20.1" customHeight="1" spans="1:6">
      <c r="A305" s="32">
        <v>303</v>
      </c>
      <c r="B305" s="44" t="s">
        <v>861</v>
      </c>
      <c r="C305" s="45">
        <v>52.2</v>
      </c>
      <c r="D305" s="46" t="s">
        <v>552</v>
      </c>
      <c r="E305" s="46" t="s">
        <v>85</v>
      </c>
      <c r="F305" s="32"/>
    </row>
    <row r="306" ht="20.1" customHeight="1" spans="1:6">
      <c r="A306" s="32">
        <v>304</v>
      </c>
      <c r="B306" s="44" t="s">
        <v>862</v>
      </c>
      <c r="C306" s="45">
        <v>52.2</v>
      </c>
      <c r="D306" s="46" t="s">
        <v>552</v>
      </c>
      <c r="E306" s="46" t="s">
        <v>85</v>
      </c>
      <c r="F306" s="32"/>
    </row>
    <row r="307" ht="20.1" customHeight="1" spans="1:6">
      <c r="A307" s="32">
        <v>305</v>
      </c>
      <c r="B307" s="44" t="s">
        <v>863</v>
      </c>
      <c r="C307" s="45">
        <v>53.36</v>
      </c>
      <c r="D307" s="46" t="s">
        <v>552</v>
      </c>
      <c r="E307" s="46" t="s">
        <v>85</v>
      </c>
      <c r="F307" s="32"/>
    </row>
    <row r="308" ht="20.1" customHeight="1" spans="1:6">
      <c r="A308" s="32">
        <v>306</v>
      </c>
      <c r="B308" s="44" t="s">
        <v>864</v>
      </c>
      <c r="C308" s="45">
        <v>59.63</v>
      </c>
      <c r="D308" s="46" t="s">
        <v>552</v>
      </c>
      <c r="E308" s="46" t="s">
        <v>83</v>
      </c>
      <c r="F308" s="32"/>
    </row>
    <row r="309" ht="20.1" customHeight="1" spans="1:6">
      <c r="A309" s="32">
        <v>307</v>
      </c>
      <c r="B309" s="44" t="s">
        <v>865</v>
      </c>
      <c r="C309" s="45">
        <v>52.2</v>
      </c>
      <c r="D309" s="46" t="s">
        <v>552</v>
      </c>
      <c r="E309" s="46" t="s">
        <v>83</v>
      </c>
      <c r="F309" s="32"/>
    </row>
    <row r="310" ht="20.1" customHeight="1" spans="1:6">
      <c r="A310" s="32">
        <v>308</v>
      </c>
      <c r="B310" s="44" t="s">
        <v>866</v>
      </c>
      <c r="C310" s="45">
        <v>52.2</v>
      </c>
      <c r="D310" s="46" t="s">
        <v>552</v>
      </c>
      <c r="E310" s="46" t="s">
        <v>83</v>
      </c>
      <c r="F310" s="32"/>
    </row>
    <row r="311" ht="20.1" customHeight="1" spans="1:6">
      <c r="A311" s="32">
        <v>309</v>
      </c>
      <c r="B311" s="44" t="s">
        <v>867</v>
      </c>
      <c r="C311" s="45">
        <v>60.42</v>
      </c>
      <c r="D311" s="46" t="s">
        <v>561</v>
      </c>
      <c r="E311" s="46" t="s">
        <v>83</v>
      </c>
      <c r="F311" s="32"/>
    </row>
    <row r="312" ht="20.1" customHeight="1" spans="1:6">
      <c r="A312" s="32">
        <v>310</v>
      </c>
      <c r="B312" s="44" t="s">
        <v>868</v>
      </c>
      <c r="C312" s="45">
        <v>60.42</v>
      </c>
      <c r="D312" s="46" t="s">
        <v>561</v>
      </c>
      <c r="E312" s="46" t="s">
        <v>83</v>
      </c>
      <c r="F312" s="32"/>
    </row>
    <row r="313" ht="20.1" customHeight="1" spans="1:6">
      <c r="A313" s="32">
        <v>311</v>
      </c>
      <c r="B313" s="44" t="s">
        <v>869</v>
      </c>
      <c r="C313" s="45">
        <v>52.2</v>
      </c>
      <c r="D313" s="46" t="s">
        <v>552</v>
      </c>
      <c r="E313" s="46" t="s">
        <v>83</v>
      </c>
      <c r="F313" s="32"/>
    </row>
    <row r="314" ht="20.1" customHeight="1" spans="1:6">
      <c r="A314" s="32">
        <v>312</v>
      </c>
      <c r="B314" s="44" t="s">
        <v>870</v>
      </c>
      <c r="C314" s="45">
        <v>50.91</v>
      </c>
      <c r="D314" s="46" t="s">
        <v>552</v>
      </c>
      <c r="E314" s="46" t="s">
        <v>83</v>
      </c>
      <c r="F314" s="32"/>
    </row>
    <row r="315" ht="20.1" customHeight="1" spans="1:6">
      <c r="A315" s="32">
        <v>313</v>
      </c>
      <c r="B315" s="44" t="s">
        <v>871</v>
      </c>
      <c r="C315" s="45">
        <v>38.47</v>
      </c>
      <c r="D315" s="46" t="s">
        <v>124</v>
      </c>
      <c r="E315" s="46" t="s">
        <v>149</v>
      </c>
      <c r="F315" s="32"/>
    </row>
    <row r="316" ht="20.1" customHeight="1" spans="1:6">
      <c r="A316" s="32">
        <v>314</v>
      </c>
      <c r="B316" s="44" t="s">
        <v>872</v>
      </c>
      <c r="C316" s="45">
        <v>44.62</v>
      </c>
      <c r="D316" s="46" t="s">
        <v>124</v>
      </c>
      <c r="E316" s="46" t="s">
        <v>149</v>
      </c>
      <c r="F316" s="32"/>
    </row>
    <row r="317" ht="20.1" customHeight="1" spans="1:6">
      <c r="A317" s="32">
        <v>315</v>
      </c>
      <c r="B317" s="44" t="s">
        <v>873</v>
      </c>
      <c r="C317" s="45">
        <v>44.62</v>
      </c>
      <c r="D317" s="46" t="s">
        <v>124</v>
      </c>
      <c r="E317" s="46" t="s">
        <v>149</v>
      </c>
      <c r="F317" s="32"/>
    </row>
    <row r="318" ht="20.1" customHeight="1" spans="1:6">
      <c r="A318" s="32">
        <v>316</v>
      </c>
      <c r="B318" s="44" t="s">
        <v>874</v>
      </c>
      <c r="C318" s="45">
        <v>44.62</v>
      </c>
      <c r="D318" s="46" t="s">
        <v>124</v>
      </c>
      <c r="E318" s="46" t="s">
        <v>149</v>
      </c>
      <c r="F318" s="32"/>
    </row>
    <row r="319" ht="20.1" customHeight="1" spans="1:6">
      <c r="A319" s="32">
        <v>317</v>
      </c>
      <c r="B319" s="44" t="s">
        <v>875</v>
      </c>
      <c r="C319" s="45">
        <v>50.91</v>
      </c>
      <c r="D319" s="46" t="s">
        <v>552</v>
      </c>
      <c r="E319" s="46" t="s">
        <v>149</v>
      </c>
      <c r="F319" s="32"/>
    </row>
    <row r="320" ht="20.1" customHeight="1" spans="1:6">
      <c r="A320" s="32">
        <v>318</v>
      </c>
      <c r="B320" s="44" t="s">
        <v>876</v>
      </c>
      <c r="C320" s="45">
        <v>51.05</v>
      </c>
      <c r="D320" s="46" t="s">
        <v>552</v>
      </c>
      <c r="E320" s="46" t="s">
        <v>85</v>
      </c>
      <c r="F320" s="32"/>
    </row>
    <row r="321" ht="20.1" customHeight="1" spans="1:6">
      <c r="A321" s="32">
        <v>319</v>
      </c>
      <c r="B321" s="44" t="s">
        <v>877</v>
      </c>
      <c r="C321" s="45">
        <v>52.2</v>
      </c>
      <c r="D321" s="46" t="s">
        <v>552</v>
      </c>
      <c r="E321" s="46" t="s">
        <v>85</v>
      </c>
      <c r="F321" s="32"/>
    </row>
    <row r="322" ht="20.1" customHeight="1" spans="1:6">
      <c r="A322" s="32">
        <v>320</v>
      </c>
      <c r="B322" s="44" t="s">
        <v>878</v>
      </c>
      <c r="C322" s="45">
        <v>60.42</v>
      </c>
      <c r="D322" s="46" t="s">
        <v>561</v>
      </c>
      <c r="E322" s="46" t="s">
        <v>85</v>
      </c>
      <c r="F322" s="32"/>
    </row>
    <row r="323" ht="20.1" customHeight="1" spans="1:6">
      <c r="A323" s="32">
        <v>321</v>
      </c>
      <c r="B323" s="44" t="s">
        <v>879</v>
      </c>
      <c r="C323" s="45">
        <v>60.42</v>
      </c>
      <c r="D323" s="46" t="s">
        <v>561</v>
      </c>
      <c r="E323" s="46" t="s">
        <v>85</v>
      </c>
      <c r="F323" s="32"/>
    </row>
    <row r="324" ht="20.1" customHeight="1" spans="1:6">
      <c r="A324" s="32">
        <v>322</v>
      </c>
      <c r="B324" s="44" t="s">
        <v>880</v>
      </c>
      <c r="C324" s="45">
        <v>52.2</v>
      </c>
      <c r="D324" s="46" t="s">
        <v>552</v>
      </c>
      <c r="E324" s="46" t="s">
        <v>85</v>
      </c>
      <c r="F324" s="32"/>
    </row>
    <row r="325" ht="20.1" customHeight="1" spans="1:6">
      <c r="A325" s="32">
        <v>323</v>
      </c>
      <c r="B325" s="44" t="s">
        <v>881</v>
      </c>
      <c r="C325" s="45">
        <v>52.2</v>
      </c>
      <c r="D325" s="46" t="s">
        <v>552</v>
      </c>
      <c r="E325" s="46" t="s">
        <v>85</v>
      </c>
      <c r="F325" s="32"/>
    </row>
    <row r="326" ht="20.1" customHeight="1" spans="1:6">
      <c r="A326" s="32">
        <v>324</v>
      </c>
      <c r="B326" s="44" t="s">
        <v>882</v>
      </c>
      <c r="C326" s="45">
        <v>59.63</v>
      </c>
      <c r="D326" s="46" t="s">
        <v>552</v>
      </c>
      <c r="E326" s="46" t="s">
        <v>85</v>
      </c>
      <c r="F326" s="32"/>
    </row>
    <row r="327" ht="20.1" customHeight="1" spans="1:6">
      <c r="A327" s="32">
        <v>325</v>
      </c>
      <c r="B327" s="44" t="s">
        <v>883</v>
      </c>
      <c r="C327" s="45">
        <v>59.63</v>
      </c>
      <c r="D327" s="46" t="s">
        <v>552</v>
      </c>
      <c r="E327" s="46" t="s">
        <v>83</v>
      </c>
      <c r="F327" s="32"/>
    </row>
    <row r="328" ht="20.1" customHeight="1" spans="1:6">
      <c r="A328" s="32">
        <v>326</v>
      </c>
      <c r="B328" s="44" t="s">
        <v>884</v>
      </c>
      <c r="C328" s="45">
        <v>52.2</v>
      </c>
      <c r="D328" s="46" t="s">
        <v>552</v>
      </c>
      <c r="E328" s="46" t="s">
        <v>83</v>
      </c>
      <c r="F328" s="32"/>
    </row>
    <row r="329" ht="20.1" customHeight="1" spans="1:6">
      <c r="A329" s="32">
        <v>327</v>
      </c>
      <c r="B329" s="44" t="s">
        <v>885</v>
      </c>
      <c r="C329" s="45">
        <v>52.2</v>
      </c>
      <c r="D329" s="46" t="s">
        <v>552</v>
      </c>
      <c r="E329" s="46" t="s">
        <v>83</v>
      </c>
      <c r="F329" s="32"/>
    </row>
    <row r="330" ht="20.1" customHeight="1" spans="1:6">
      <c r="A330" s="32">
        <v>328</v>
      </c>
      <c r="B330" s="44" t="s">
        <v>886</v>
      </c>
      <c r="C330" s="45">
        <v>60.42</v>
      </c>
      <c r="D330" s="46" t="s">
        <v>561</v>
      </c>
      <c r="E330" s="46" t="s">
        <v>83</v>
      </c>
      <c r="F330" s="32"/>
    </row>
    <row r="331" ht="20.1" customHeight="1" spans="1:6">
      <c r="A331" s="32">
        <v>329</v>
      </c>
      <c r="B331" s="44" t="s">
        <v>887</v>
      </c>
      <c r="C331" s="45">
        <v>60.42</v>
      </c>
      <c r="D331" s="46" t="s">
        <v>561</v>
      </c>
      <c r="E331" s="46" t="s">
        <v>83</v>
      </c>
      <c r="F331" s="32"/>
    </row>
    <row r="332" ht="20.1" customHeight="1" spans="1:6">
      <c r="A332" s="32">
        <v>330</v>
      </c>
      <c r="B332" s="44" t="s">
        <v>888</v>
      </c>
      <c r="C332" s="45">
        <v>52.2</v>
      </c>
      <c r="D332" s="46" t="s">
        <v>552</v>
      </c>
      <c r="E332" s="46" t="s">
        <v>83</v>
      </c>
      <c r="F332" s="32"/>
    </row>
    <row r="333" ht="20.1" customHeight="1" spans="1:6">
      <c r="A333" s="32">
        <v>331</v>
      </c>
      <c r="B333" s="44" t="s">
        <v>889</v>
      </c>
      <c r="C333" s="45">
        <v>50.91</v>
      </c>
      <c r="D333" s="46" t="s">
        <v>552</v>
      </c>
      <c r="E333" s="46" t="s">
        <v>83</v>
      </c>
      <c r="F333" s="32"/>
    </row>
    <row r="334" ht="20.1" customHeight="1" spans="1:6">
      <c r="A334" s="32">
        <v>332</v>
      </c>
      <c r="B334" s="44" t="s">
        <v>890</v>
      </c>
      <c r="C334" s="45">
        <v>38.47</v>
      </c>
      <c r="D334" s="46" t="s">
        <v>124</v>
      </c>
      <c r="E334" s="46" t="s">
        <v>149</v>
      </c>
      <c r="F334" s="32"/>
    </row>
    <row r="335" ht="20.1" customHeight="1" spans="1:6">
      <c r="A335" s="32">
        <v>333</v>
      </c>
      <c r="B335" s="44" t="s">
        <v>891</v>
      </c>
      <c r="C335" s="45">
        <v>44.62</v>
      </c>
      <c r="D335" s="46" t="s">
        <v>124</v>
      </c>
      <c r="E335" s="46" t="s">
        <v>149</v>
      </c>
      <c r="F335" s="32"/>
    </row>
    <row r="336" ht="20.1" customHeight="1" spans="1:6">
      <c r="A336" s="32">
        <v>334</v>
      </c>
      <c r="B336" s="44" t="s">
        <v>892</v>
      </c>
      <c r="C336" s="45">
        <v>44.62</v>
      </c>
      <c r="D336" s="46" t="s">
        <v>124</v>
      </c>
      <c r="E336" s="46" t="s">
        <v>149</v>
      </c>
      <c r="F336" s="32"/>
    </row>
    <row r="337" ht="20.1" customHeight="1" spans="1:6">
      <c r="A337" s="32">
        <v>335</v>
      </c>
      <c r="B337" s="44" t="s">
        <v>893</v>
      </c>
      <c r="C337" s="45">
        <v>44.62</v>
      </c>
      <c r="D337" s="46" t="s">
        <v>124</v>
      </c>
      <c r="E337" s="46" t="s">
        <v>149</v>
      </c>
      <c r="F337" s="32"/>
    </row>
    <row r="338" ht="20.1" customHeight="1" spans="1:6">
      <c r="A338" s="32">
        <v>336</v>
      </c>
      <c r="B338" s="44" t="s">
        <v>894</v>
      </c>
      <c r="C338" s="45">
        <v>50.91</v>
      </c>
      <c r="D338" s="46" t="s">
        <v>552</v>
      </c>
      <c r="E338" s="46" t="s">
        <v>149</v>
      </c>
      <c r="F338" s="32"/>
    </row>
    <row r="339" ht="20.1" customHeight="1" spans="1:6">
      <c r="A339" s="32">
        <v>337</v>
      </c>
      <c r="B339" s="44" t="s">
        <v>895</v>
      </c>
      <c r="C339" s="45">
        <v>51.05</v>
      </c>
      <c r="D339" s="46" t="s">
        <v>552</v>
      </c>
      <c r="E339" s="46" t="s">
        <v>85</v>
      </c>
      <c r="F339" s="32"/>
    </row>
    <row r="340" ht="20.1" customHeight="1" spans="1:6">
      <c r="A340" s="32">
        <v>338</v>
      </c>
      <c r="B340" s="44" t="s">
        <v>896</v>
      </c>
      <c r="C340" s="45">
        <v>52.2</v>
      </c>
      <c r="D340" s="46" t="s">
        <v>552</v>
      </c>
      <c r="E340" s="46" t="s">
        <v>85</v>
      </c>
      <c r="F340" s="32"/>
    </row>
    <row r="341" ht="20.1" customHeight="1" spans="1:6">
      <c r="A341" s="32">
        <v>339</v>
      </c>
      <c r="B341" s="44" t="s">
        <v>897</v>
      </c>
      <c r="C341" s="45">
        <v>60.42</v>
      </c>
      <c r="D341" s="46" t="s">
        <v>561</v>
      </c>
      <c r="E341" s="46" t="s">
        <v>85</v>
      </c>
      <c r="F341" s="32"/>
    </row>
    <row r="342" ht="20.1" customHeight="1" spans="1:6">
      <c r="A342" s="32">
        <v>340</v>
      </c>
      <c r="B342" s="44" t="s">
        <v>898</v>
      </c>
      <c r="C342" s="45">
        <v>60.42</v>
      </c>
      <c r="D342" s="46" t="s">
        <v>561</v>
      </c>
      <c r="E342" s="46" t="s">
        <v>85</v>
      </c>
      <c r="F342" s="32"/>
    </row>
    <row r="343" ht="20.1" customHeight="1" spans="1:6">
      <c r="A343" s="32">
        <v>341</v>
      </c>
      <c r="B343" s="44" t="s">
        <v>899</v>
      </c>
      <c r="C343" s="45">
        <v>52.2</v>
      </c>
      <c r="D343" s="46" t="s">
        <v>552</v>
      </c>
      <c r="E343" s="46" t="s">
        <v>85</v>
      </c>
      <c r="F343" s="32"/>
    </row>
    <row r="344" ht="20.1" customHeight="1" spans="1:6">
      <c r="A344" s="32">
        <v>342</v>
      </c>
      <c r="B344" s="44" t="s">
        <v>900</v>
      </c>
      <c r="C344" s="45">
        <v>52.2</v>
      </c>
      <c r="D344" s="46" t="s">
        <v>552</v>
      </c>
      <c r="E344" s="46" t="s">
        <v>85</v>
      </c>
      <c r="F344" s="32"/>
    </row>
    <row r="345" ht="20.1" customHeight="1" spans="1:6">
      <c r="A345" s="32">
        <v>343</v>
      </c>
      <c r="B345" s="44" t="s">
        <v>901</v>
      </c>
      <c r="C345" s="45">
        <v>59.63</v>
      </c>
      <c r="D345" s="46" t="s">
        <v>552</v>
      </c>
      <c r="E345" s="46" t="s">
        <v>85</v>
      </c>
      <c r="F345" s="32"/>
    </row>
    <row r="346" ht="20.1" customHeight="1" spans="1:6">
      <c r="A346" s="32">
        <v>344</v>
      </c>
      <c r="B346" s="44" t="s">
        <v>902</v>
      </c>
      <c r="C346" s="45">
        <v>60.39</v>
      </c>
      <c r="D346" s="46" t="s">
        <v>552</v>
      </c>
      <c r="E346" s="46" t="s">
        <v>83</v>
      </c>
      <c r="F346" s="32"/>
    </row>
    <row r="347" ht="20.1" customHeight="1" spans="1:6">
      <c r="A347" s="32">
        <v>345</v>
      </c>
      <c r="B347" s="44" t="s">
        <v>903</v>
      </c>
      <c r="C347" s="45">
        <v>52.42</v>
      </c>
      <c r="D347" s="46" t="s">
        <v>552</v>
      </c>
      <c r="E347" s="46" t="s">
        <v>83</v>
      </c>
      <c r="F347" s="32"/>
    </row>
    <row r="348" ht="20.1" customHeight="1" spans="1:6">
      <c r="A348" s="32">
        <v>346</v>
      </c>
      <c r="B348" s="44" t="s">
        <v>904</v>
      </c>
      <c r="C348" s="45">
        <v>52.55</v>
      </c>
      <c r="D348" s="46" t="s">
        <v>552</v>
      </c>
      <c r="E348" s="46" t="s">
        <v>83</v>
      </c>
      <c r="F348" s="32"/>
    </row>
    <row r="349" ht="20.1" customHeight="1" spans="1:6">
      <c r="A349" s="32">
        <v>347</v>
      </c>
      <c r="B349" s="44" t="s">
        <v>905</v>
      </c>
      <c r="C349" s="45">
        <v>60.88</v>
      </c>
      <c r="D349" s="46" t="s">
        <v>561</v>
      </c>
      <c r="E349" s="46" t="s">
        <v>83</v>
      </c>
      <c r="F349" s="32"/>
    </row>
    <row r="350" ht="20.1" customHeight="1" spans="1:6">
      <c r="A350" s="32">
        <v>348</v>
      </c>
      <c r="B350" s="44" t="s">
        <v>906</v>
      </c>
      <c r="C350" s="45">
        <v>60.88</v>
      </c>
      <c r="D350" s="46" t="s">
        <v>561</v>
      </c>
      <c r="E350" s="46" t="s">
        <v>83</v>
      </c>
      <c r="F350" s="32"/>
    </row>
    <row r="351" ht="20.1" customHeight="1" spans="1:6">
      <c r="A351" s="32">
        <v>349</v>
      </c>
      <c r="B351" s="44" t="s">
        <v>907</v>
      </c>
      <c r="C351" s="45">
        <v>52.55</v>
      </c>
      <c r="D351" s="46" t="s">
        <v>552</v>
      </c>
      <c r="E351" s="46" t="s">
        <v>83</v>
      </c>
      <c r="F351" s="32"/>
    </row>
    <row r="352" ht="20.1" customHeight="1" spans="1:6">
      <c r="A352" s="32">
        <v>350</v>
      </c>
      <c r="B352" s="44" t="s">
        <v>908</v>
      </c>
      <c r="C352" s="45">
        <v>51.26</v>
      </c>
      <c r="D352" s="46" t="s">
        <v>552</v>
      </c>
      <c r="E352" s="46" t="s">
        <v>83</v>
      </c>
      <c r="F352" s="32"/>
    </row>
    <row r="353" ht="20.1" customHeight="1" spans="1:6">
      <c r="A353" s="32">
        <v>351</v>
      </c>
      <c r="B353" s="44" t="s">
        <v>909</v>
      </c>
      <c r="C353" s="45">
        <v>39.02</v>
      </c>
      <c r="D353" s="46" t="s">
        <v>124</v>
      </c>
      <c r="E353" s="46" t="s">
        <v>149</v>
      </c>
      <c r="F353" s="32"/>
    </row>
    <row r="354" ht="20.1" customHeight="1" spans="1:6">
      <c r="A354" s="32">
        <v>352</v>
      </c>
      <c r="B354" s="44" t="s">
        <v>910</v>
      </c>
      <c r="C354" s="45">
        <v>44.83</v>
      </c>
      <c r="D354" s="46" t="s">
        <v>124</v>
      </c>
      <c r="E354" s="46" t="s">
        <v>149</v>
      </c>
      <c r="F354" s="32"/>
    </row>
    <row r="355" ht="20.1" customHeight="1" spans="1:6">
      <c r="A355" s="32">
        <v>353</v>
      </c>
      <c r="B355" s="44" t="s">
        <v>911</v>
      </c>
      <c r="C355" s="45">
        <v>44.83</v>
      </c>
      <c r="D355" s="46" t="s">
        <v>124</v>
      </c>
      <c r="E355" s="46" t="s">
        <v>149</v>
      </c>
      <c r="F355" s="32"/>
    </row>
    <row r="356" ht="20.1" customHeight="1" spans="1:6">
      <c r="A356" s="32">
        <v>354</v>
      </c>
      <c r="B356" s="44" t="s">
        <v>912</v>
      </c>
      <c r="C356" s="45">
        <v>44.83</v>
      </c>
      <c r="D356" s="46" t="s">
        <v>124</v>
      </c>
      <c r="E356" s="46" t="s">
        <v>149</v>
      </c>
      <c r="F356" s="32"/>
    </row>
    <row r="357" ht="20.1" customHeight="1" spans="1:6">
      <c r="A357" s="32">
        <v>355</v>
      </c>
      <c r="B357" s="44" t="s">
        <v>913</v>
      </c>
      <c r="C357" s="45">
        <v>51.57</v>
      </c>
      <c r="D357" s="46" t="s">
        <v>552</v>
      </c>
      <c r="E357" s="46" t="s">
        <v>149</v>
      </c>
      <c r="F357" s="32"/>
    </row>
    <row r="358" ht="20.1" customHeight="1" spans="1:6">
      <c r="A358" s="32">
        <v>356</v>
      </c>
      <c r="B358" s="44" t="s">
        <v>914</v>
      </c>
      <c r="C358" s="45">
        <v>51.57</v>
      </c>
      <c r="D358" s="46" t="s">
        <v>552</v>
      </c>
      <c r="E358" s="46" t="s">
        <v>85</v>
      </c>
      <c r="F358" s="32"/>
    </row>
    <row r="359" ht="20.1" customHeight="1" spans="1:6">
      <c r="A359" s="32">
        <v>357</v>
      </c>
      <c r="B359" s="44" t="s">
        <v>915</v>
      </c>
      <c r="C359" s="45">
        <v>52.55</v>
      </c>
      <c r="D359" s="46" t="s">
        <v>552</v>
      </c>
      <c r="E359" s="46" t="s">
        <v>85</v>
      </c>
      <c r="F359" s="32"/>
    </row>
    <row r="360" ht="20.1" customHeight="1" spans="1:6">
      <c r="A360" s="32">
        <v>358</v>
      </c>
      <c r="B360" s="44" t="s">
        <v>916</v>
      </c>
      <c r="C360" s="45">
        <v>60.88</v>
      </c>
      <c r="D360" s="46" t="s">
        <v>561</v>
      </c>
      <c r="E360" s="46" t="s">
        <v>85</v>
      </c>
      <c r="F360" s="32"/>
    </row>
    <row r="361" ht="20.1" customHeight="1" spans="1:6">
      <c r="A361" s="32">
        <v>359</v>
      </c>
      <c r="B361" s="44" t="s">
        <v>917</v>
      </c>
      <c r="C361" s="45">
        <v>60.88</v>
      </c>
      <c r="D361" s="46" t="s">
        <v>561</v>
      </c>
      <c r="E361" s="46" t="s">
        <v>85</v>
      </c>
      <c r="F361" s="32"/>
    </row>
    <row r="362" ht="20.1" customHeight="1" spans="1:6">
      <c r="A362" s="32">
        <v>360</v>
      </c>
      <c r="B362" s="44" t="s">
        <v>918</v>
      </c>
      <c r="C362" s="45">
        <v>52.55</v>
      </c>
      <c r="D362" s="46" t="s">
        <v>552</v>
      </c>
      <c r="E362" s="46" t="s">
        <v>85</v>
      </c>
      <c r="F362" s="32"/>
    </row>
    <row r="363" ht="20.1" customHeight="1" spans="1:6">
      <c r="A363" s="32">
        <v>361</v>
      </c>
      <c r="B363" s="44" t="s">
        <v>919</v>
      </c>
      <c r="C363" s="45">
        <v>52.42</v>
      </c>
      <c r="D363" s="46" t="s">
        <v>552</v>
      </c>
      <c r="E363" s="46" t="s">
        <v>85</v>
      </c>
      <c r="F363" s="32"/>
    </row>
    <row r="364" ht="20.1" customHeight="1" spans="1:6">
      <c r="A364" s="32">
        <v>362</v>
      </c>
      <c r="B364" s="44" t="s">
        <v>920</v>
      </c>
      <c r="C364" s="45">
        <v>60.39</v>
      </c>
      <c r="D364" s="46" t="s">
        <v>552</v>
      </c>
      <c r="E364" s="46" t="s">
        <v>85</v>
      </c>
      <c r="F364" s="32"/>
    </row>
    <row r="365" ht="20.1" customHeight="1" spans="1:6">
      <c r="A365" s="32">
        <v>363</v>
      </c>
      <c r="B365" s="44" t="s">
        <v>921</v>
      </c>
      <c r="C365" s="45">
        <v>60.39</v>
      </c>
      <c r="D365" s="46" t="s">
        <v>552</v>
      </c>
      <c r="E365" s="46" t="s">
        <v>83</v>
      </c>
      <c r="F365" s="32"/>
    </row>
    <row r="366" ht="20.1" customHeight="1" spans="1:6">
      <c r="A366" s="32">
        <v>364</v>
      </c>
      <c r="B366" s="44" t="s">
        <v>922</v>
      </c>
      <c r="C366" s="45">
        <v>52.42</v>
      </c>
      <c r="D366" s="46" t="s">
        <v>552</v>
      </c>
      <c r="E366" s="46" t="s">
        <v>83</v>
      </c>
      <c r="F366" s="32"/>
    </row>
    <row r="367" ht="20.1" customHeight="1" spans="1:6">
      <c r="A367" s="32">
        <v>365</v>
      </c>
      <c r="B367" s="44" t="s">
        <v>923</v>
      </c>
      <c r="C367" s="45">
        <v>52.55</v>
      </c>
      <c r="D367" s="46" t="s">
        <v>552</v>
      </c>
      <c r="E367" s="46" t="s">
        <v>83</v>
      </c>
      <c r="F367" s="32"/>
    </row>
    <row r="368" ht="20.1" customHeight="1" spans="1:6">
      <c r="A368" s="32">
        <v>366</v>
      </c>
      <c r="B368" s="44" t="s">
        <v>924</v>
      </c>
      <c r="C368" s="45">
        <v>60.88</v>
      </c>
      <c r="D368" s="46" t="s">
        <v>561</v>
      </c>
      <c r="E368" s="46" t="s">
        <v>83</v>
      </c>
      <c r="F368" s="32"/>
    </row>
    <row r="369" ht="20.1" customHeight="1" spans="1:6">
      <c r="A369" s="32">
        <v>367</v>
      </c>
      <c r="B369" s="44" t="s">
        <v>925</v>
      </c>
      <c r="C369" s="45">
        <v>60.88</v>
      </c>
      <c r="D369" s="46" t="s">
        <v>561</v>
      </c>
      <c r="E369" s="46" t="s">
        <v>83</v>
      </c>
      <c r="F369" s="32"/>
    </row>
    <row r="370" ht="20.1" customHeight="1" spans="1:6">
      <c r="A370" s="32">
        <v>368</v>
      </c>
      <c r="B370" s="44" t="s">
        <v>926</v>
      </c>
      <c r="C370" s="45">
        <v>52.55</v>
      </c>
      <c r="D370" s="46" t="s">
        <v>552</v>
      </c>
      <c r="E370" s="46" t="s">
        <v>83</v>
      </c>
      <c r="F370" s="32"/>
    </row>
    <row r="371" ht="20.1" customHeight="1" spans="1:6">
      <c r="A371" s="32">
        <v>369</v>
      </c>
      <c r="B371" s="44" t="s">
        <v>927</v>
      </c>
      <c r="C371" s="45">
        <v>51.26</v>
      </c>
      <c r="D371" s="46" t="s">
        <v>552</v>
      </c>
      <c r="E371" s="46" t="s">
        <v>83</v>
      </c>
      <c r="F371" s="32"/>
    </row>
    <row r="372" ht="20.1" customHeight="1" spans="1:6">
      <c r="A372" s="32">
        <v>370</v>
      </c>
      <c r="B372" s="44" t="s">
        <v>928</v>
      </c>
      <c r="C372" s="45">
        <v>39.02</v>
      </c>
      <c r="D372" s="46" t="s">
        <v>124</v>
      </c>
      <c r="E372" s="46" t="s">
        <v>149</v>
      </c>
      <c r="F372" s="32"/>
    </row>
    <row r="373" ht="20.1" customHeight="1" spans="1:6">
      <c r="A373" s="32">
        <v>371</v>
      </c>
      <c r="B373" s="44" t="s">
        <v>929</v>
      </c>
      <c r="C373" s="45">
        <v>44.83</v>
      </c>
      <c r="D373" s="46" t="s">
        <v>124</v>
      </c>
      <c r="E373" s="46" t="s">
        <v>149</v>
      </c>
      <c r="F373" s="32"/>
    </row>
    <row r="374" ht="20.1" customHeight="1" spans="1:6">
      <c r="A374" s="32">
        <v>372</v>
      </c>
      <c r="B374" s="44" t="s">
        <v>930</v>
      </c>
      <c r="C374" s="45">
        <v>44.83</v>
      </c>
      <c r="D374" s="46" t="s">
        <v>124</v>
      </c>
      <c r="E374" s="46" t="s">
        <v>149</v>
      </c>
      <c r="F374" s="32"/>
    </row>
    <row r="375" ht="20.1" customHeight="1" spans="1:6">
      <c r="A375" s="32">
        <v>373</v>
      </c>
      <c r="B375" s="44" t="s">
        <v>931</v>
      </c>
      <c r="C375" s="45">
        <v>44.83</v>
      </c>
      <c r="D375" s="46" t="s">
        <v>124</v>
      </c>
      <c r="E375" s="46" t="s">
        <v>149</v>
      </c>
      <c r="F375" s="32"/>
    </row>
    <row r="376" ht="20.1" customHeight="1" spans="1:6">
      <c r="A376" s="32">
        <v>374</v>
      </c>
      <c r="B376" s="44" t="s">
        <v>932</v>
      </c>
      <c r="C376" s="45">
        <v>51.57</v>
      </c>
      <c r="D376" s="46" t="s">
        <v>552</v>
      </c>
      <c r="E376" s="46" t="s">
        <v>149</v>
      </c>
      <c r="F376" s="32"/>
    </row>
    <row r="377" ht="20.1" customHeight="1" spans="1:6">
      <c r="A377" s="32">
        <v>375</v>
      </c>
      <c r="B377" s="44" t="s">
        <v>933</v>
      </c>
      <c r="C377" s="45">
        <v>51.57</v>
      </c>
      <c r="D377" s="46" t="s">
        <v>552</v>
      </c>
      <c r="E377" s="46" t="s">
        <v>85</v>
      </c>
      <c r="F377" s="32"/>
    </row>
    <row r="378" ht="20.1" customHeight="1" spans="1:6">
      <c r="A378" s="32">
        <v>376</v>
      </c>
      <c r="B378" s="44" t="s">
        <v>934</v>
      </c>
      <c r="C378" s="45">
        <v>52.55</v>
      </c>
      <c r="D378" s="46" t="s">
        <v>552</v>
      </c>
      <c r="E378" s="46" t="s">
        <v>85</v>
      </c>
      <c r="F378" s="32"/>
    </row>
    <row r="379" ht="20.1" customHeight="1" spans="1:6">
      <c r="A379" s="32">
        <v>377</v>
      </c>
      <c r="B379" s="44" t="s">
        <v>935</v>
      </c>
      <c r="C379" s="45">
        <v>60.88</v>
      </c>
      <c r="D379" s="46" t="s">
        <v>561</v>
      </c>
      <c r="E379" s="46" t="s">
        <v>85</v>
      </c>
      <c r="F379" s="32"/>
    </row>
    <row r="380" ht="20.1" customHeight="1" spans="1:6">
      <c r="A380" s="32">
        <v>378</v>
      </c>
      <c r="B380" s="44" t="s">
        <v>936</v>
      </c>
      <c r="C380" s="45">
        <v>60.88</v>
      </c>
      <c r="D380" s="46" t="s">
        <v>561</v>
      </c>
      <c r="E380" s="46" t="s">
        <v>85</v>
      </c>
      <c r="F380" s="32"/>
    </row>
    <row r="381" ht="20.1" customHeight="1" spans="1:6">
      <c r="A381" s="32">
        <v>379</v>
      </c>
      <c r="B381" s="44" t="s">
        <v>937</v>
      </c>
      <c r="C381" s="45">
        <v>52.55</v>
      </c>
      <c r="D381" s="46" t="s">
        <v>552</v>
      </c>
      <c r="E381" s="46" t="s">
        <v>85</v>
      </c>
      <c r="F381" s="32"/>
    </row>
    <row r="382" ht="20.1" customHeight="1" spans="1:6">
      <c r="A382" s="32">
        <v>380</v>
      </c>
      <c r="B382" s="44" t="s">
        <v>938</v>
      </c>
      <c r="C382" s="45">
        <v>52.42</v>
      </c>
      <c r="D382" s="46" t="s">
        <v>552</v>
      </c>
      <c r="E382" s="46" t="s">
        <v>85</v>
      </c>
      <c r="F382" s="32"/>
    </row>
    <row r="383" ht="20.1" customHeight="1" spans="1:6">
      <c r="A383" s="32">
        <v>381</v>
      </c>
      <c r="B383" s="44" t="s">
        <v>939</v>
      </c>
      <c r="C383" s="45">
        <v>60.39</v>
      </c>
      <c r="D383" s="46" t="s">
        <v>552</v>
      </c>
      <c r="E383" s="46" t="s">
        <v>85</v>
      </c>
      <c r="F383" s="32"/>
    </row>
    <row r="384" ht="20.1" customHeight="1" spans="1:6">
      <c r="A384" s="32">
        <v>382</v>
      </c>
      <c r="B384" s="44" t="s">
        <v>940</v>
      </c>
      <c r="C384" s="45">
        <v>60.39</v>
      </c>
      <c r="D384" s="46" t="s">
        <v>552</v>
      </c>
      <c r="E384" s="46" t="s">
        <v>83</v>
      </c>
      <c r="F384" s="32"/>
    </row>
    <row r="385" ht="20.1" customHeight="1" spans="1:6">
      <c r="A385" s="32">
        <v>383</v>
      </c>
      <c r="B385" s="44" t="s">
        <v>941</v>
      </c>
      <c r="C385" s="45">
        <v>52.42</v>
      </c>
      <c r="D385" s="46" t="s">
        <v>552</v>
      </c>
      <c r="E385" s="46" t="s">
        <v>83</v>
      </c>
      <c r="F385" s="32"/>
    </row>
    <row r="386" ht="20.1" customHeight="1" spans="1:6">
      <c r="A386" s="32">
        <v>384</v>
      </c>
      <c r="B386" s="44" t="s">
        <v>942</v>
      </c>
      <c r="C386" s="45">
        <v>52.55</v>
      </c>
      <c r="D386" s="46" t="s">
        <v>552</v>
      </c>
      <c r="E386" s="46" t="s">
        <v>83</v>
      </c>
      <c r="F386" s="32"/>
    </row>
    <row r="387" ht="20.1" customHeight="1" spans="1:6">
      <c r="A387" s="32">
        <v>385</v>
      </c>
      <c r="B387" s="44" t="s">
        <v>943</v>
      </c>
      <c r="C387" s="45">
        <v>60.88</v>
      </c>
      <c r="D387" s="46" t="s">
        <v>561</v>
      </c>
      <c r="E387" s="46" t="s">
        <v>83</v>
      </c>
      <c r="F387" s="32"/>
    </row>
    <row r="388" ht="20.1" customHeight="1" spans="1:6">
      <c r="A388" s="32">
        <v>386</v>
      </c>
      <c r="B388" s="44" t="s">
        <v>944</v>
      </c>
      <c r="C388" s="45">
        <v>60.88</v>
      </c>
      <c r="D388" s="46" t="s">
        <v>561</v>
      </c>
      <c r="E388" s="46" t="s">
        <v>83</v>
      </c>
      <c r="F388" s="32"/>
    </row>
    <row r="389" ht="20.1" customHeight="1" spans="1:6">
      <c r="A389" s="32">
        <v>387</v>
      </c>
      <c r="B389" s="44" t="s">
        <v>945</v>
      </c>
      <c r="C389" s="45">
        <v>52.55</v>
      </c>
      <c r="D389" s="46" t="s">
        <v>552</v>
      </c>
      <c r="E389" s="46" t="s">
        <v>83</v>
      </c>
      <c r="F389" s="32"/>
    </row>
    <row r="390" ht="20.1" customHeight="1" spans="1:6">
      <c r="A390" s="32">
        <v>388</v>
      </c>
      <c r="B390" s="44" t="s">
        <v>946</v>
      </c>
      <c r="C390" s="45">
        <v>51.26</v>
      </c>
      <c r="D390" s="46" t="s">
        <v>552</v>
      </c>
      <c r="E390" s="46" t="s">
        <v>83</v>
      </c>
      <c r="F390" s="32"/>
    </row>
    <row r="391" ht="20.1" customHeight="1" spans="1:6">
      <c r="A391" s="32">
        <v>389</v>
      </c>
      <c r="B391" s="44" t="s">
        <v>947</v>
      </c>
      <c r="C391" s="45">
        <v>39.02</v>
      </c>
      <c r="D391" s="46" t="s">
        <v>124</v>
      </c>
      <c r="E391" s="46" t="s">
        <v>149</v>
      </c>
      <c r="F391" s="32"/>
    </row>
    <row r="392" ht="20.1" customHeight="1" spans="1:6">
      <c r="A392" s="32">
        <v>390</v>
      </c>
      <c r="B392" s="44" t="s">
        <v>948</v>
      </c>
      <c r="C392" s="45">
        <v>44.83</v>
      </c>
      <c r="D392" s="46" t="s">
        <v>124</v>
      </c>
      <c r="E392" s="46" t="s">
        <v>149</v>
      </c>
      <c r="F392" s="32"/>
    </row>
    <row r="393" ht="20.1" customHeight="1" spans="1:6">
      <c r="A393" s="32">
        <v>391</v>
      </c>
      <c r="B393" s="44" t="s">
        <v>949</v>
      </c>
      <c r="C393" s="45">
        <v>44.83</v>
      </c>
      <c r="D393" s="46" t="s">
        <v>124</v>
      </c>
      <c r="E393" s="46" t="s">
        <v>149</v>
      </c>
      <c r="F393" s="32"/>
    </row>
    <row r="394" ht="20.1" customHeight="1" spans="1:6">
      <c r="A394" s="32">
        <v>392</v>
      </c>
      <c r="B394" s="44" t="s">
        <v>950</v>
      </c>
      <c r="C394" s="45">
        <v>44.83</v>
      </c>
      <c r="D394" s="46" t="s">
        <v>124</v>
      </c>
      <c r="E394" s="46" t="s">
        <v>149</v>
      </c>
      <c r="F394" s="32"/>
    </row>
    <row r="395" ht="20.1" customHeight="1" spans="1:6">
      <c r="A395" s="32">
        <v>393</v>
      </c>
      <c r="B395" s="44" t="s">
        <v>951</v>
      </c>
      <c r="C395" s="45">
        <v>51.57</v>
      </c>
      <c r="D395" s="46" t="s">
        <v>552</v>
      </c>
      <c r="E395" s="46" t="s">
        <v>149</v>
      </c>
      <c r="F395" s="32"/>
    </row>
    <row r="396" ht="20.1" customHeight="1" spans="1:6">
      <c r="A396" s="32">
        <v>394</v>
      </c>
      <c r="B396" s="44" t="s">
        <v>952</v>
      </c>
      <c r="C396" s="45">
        <v>51.57</v>
      </c>
      <c r="D396" s="46" t="s">
        <v>552</v>
      </c>
      <c r="E396" s="46" t="s">
        <v>85</v>
      </c>
      <c r="F396" s="32"/>
    </row>
    <row r="397" ht="20.1" customHeight="1" spans="1:6">
      <c r="A397" s="32">
        <v>395</v>
      </c>
      <c r="B397" s="44" t="s">
        <v>953</v>
      </c>
      <c r="C397" s="45">
        <v>52.55</v>
      </c>
      <c r="D397" s="46" t="s">
        <v>552</v>
      </c>
      <c r="E397" s="46" t="s">
        <v>85</v>
      </c>
      <c r="F397" s="32"/>
    </row>
    <row r="398" ht="20.1" customHeight="1" spans="1:6">
      <c r="A398" s="32">
        <v>396</v>
      </c>
      <c r="B398" s="44" t="s">
        <v>954</v>
      </c>
      <c r="C398" s="45">
        <v>60.88</v>
      </c>
      <c r="D398" s="46" t="s">
        <v>561</v>
      </c>
      <c r="E398" s="46" t="s">
        <v>85</v>
      </c>
      <c r="F398" s="32"/>
    </row>
    <row r="399" ht="20.1" customHeight="1" spans="1:6">
      <c r="A399" s="32">
        <v>397</v>
      </c>
      <c r="B399" s="44" t="s">
        <v>955</v>
      </c>
      <c r="C399" s="45">
        <v>60.88</v>
      </c>
      <c r="D399" s="46" t="s">
        <v>561</v>
      </c>
      <c r="E399" s="46" t="s">
        <v>85</v>
      </c>
      <c r="F399" s="32"/>
    </row>
    <row r="400" ht="20.1" customHeight="1" spans="1:6">
      <c r="A400" s="32">
        <v>398</v>
      </c>
      <c r="B400" s="44" t="s">
        <v>956</v>
      </c>
      <c r="C400" s="45">
        <v>52.55</v>
      </c>
      <c r="D400" s="46" t="s">
        <v>552</v>
      </c>
      <c r="E400" s="46" t="s">
        <v>85</v>
      </c>
      <c r="F400" s="32"/>
    </row>
    <row r="401" ht="20.1" customHeight="1" spans="1:6">
      <c r="A401" s="32">
        <v>399</v>
      </c>
      <c r="B401" s="44" t="s">
        <v>957</v>
      </c>
      <c r="C401" s="45">
        <v>52.42</v>
      </c>
      <c r="D401" s="46" t="s">
        <v>552</v>
      </c>
      <c r="E401" s="46" t="s">
        <v>85</v>
      </c>
      <c r="F401" s="32"/>
    </row>
    <row r="402" ht="20.1" customHeight="1" spans="1:6">
      <c r="A402" s="32">
        <v>400</v>
      </c>
      <c r="B402" s="44" t="s">
        <v>958</v>
      </c>
      <c r="C402" s="45">
        <v>60.39</v>
      </c>
      <c r="D402" s="46" t="s">
        <v>552</v>
      </c>
      <c r="E402" s="46" t="s">
        <v>85</v>
      </c>
      <c r="F402" s="32"/>
    </row>
    <row r="403" ht="20.1" customHeight="1" spans="1:6">
      <c r="A403" s="32">
        <v>401</v>
      </c>
      <c r="B403" s="44" t="s">
        <v>959</v>
      </c>
      <c r="C403" s="45">
        <v>60.39</v>
      </c>
      <c r="D403" s="46" t="s">
        <v>552</v>
      </c>
      <c r="E403" s="46" t="s">
        <v>83</v>
      </c>
      <c r="F403" s="32"/>
    </row>
    <row r="404" ht="20.1" customHeight="1" spans="1:6">
      <c r="A404" s="32">
        <v>402</v>
      </c>
      <c r="B404" s="44" t="s">
        <v>960</v>
      </c>
      <c r="C404" s="45">
        <v>52.42</v>
      </c>
      <c r="D404" s="46" t="s">
        <v>552</v>
      </c>
      <c r="E404" s="46" t="s">
        <v>83</v>
      </c>
      <c r="F404" s="32"/>
    </row>
    <row r="405" ht="20.1" customHeight="1" spans="1:6">
      <c r="A405" s="32">
        <v>403</v>
      </c>
      <c r="B405" s="44" t="s">
        <v>961</v>
      </c>
      <c r="C405" s="45">
        <v>52.55</v>
      </c>
      <c r="D405" s="46" t="s">
        <v>552</v>
      </c>
      <c r="E405" s="46" t="s">
        <v>83</v>
      </c>
      <c r="F405" s="32"/>
    </row>
    <row r="406" ht="20.1" customHeight="1" spans="1:6">
      <c r="A406" s="32">
        <v>404</v>
      </c>
      <c r="B406" s="44" t="s">
        <v>962</v>
      </c>
      <c r="C406" s="45">
        <v>60.88</v>
      </c>
      <c r="D406" s="46" t="s">
        <v>561</v>
      </c>
      <c r="E406" s="46" t="s">
        <v>83</v>
      </c>
      <c r="F406" s="32"/>
    </row>
    <row r="407" ht="20.1" customHeight="1" spans="1:6">
      <c r="A407" s="32">
        <v>405</v>
      </c>
      <c r="B407" s="44" t="s">
        <v>963</v>
      </c>
      <c r="C407" s="45">
        <v>60.88</v>
      </c>
      <c r="D407" s="46" t="s">
        <v>561</v>
      </c>
      <c r="E407" s="46" t="s">
        <v>83</v>
      </c>
      <c r="F407" s="32"/>
    </row>
    <row r="408" ht="20.1" customHeight="1" spans="1:6">
      <c r="A408" s="32">
        <v>406</v>
      </c>
      <c r="B408" s="44" t="s">
        <v>964</v>
      </c>
      <c r="C408" s="45">
        <v>52.55</v>
      </c>
      <c r="D408" s="46" t="s">
        <v>552</v>
      </c>
      <c r="E408" s="46" t="s">
        <v>83</v>
      </c>
      <c r="F408" s="32"/>
    </row>
    <row r="409" ht="20.1" customHeight="1" spans="1:6">
      <c r="A409" s="32">
        <v>407</v>
      </c>
      <c r="B409" s="44" t="s">
        <v>965</v>
      </c>
      <c r="C409" s="45">
        <v>51.26</v>
      </c>
      <c r="D409" s="46" t="s">
        <v>552</v>
      </c>
      <c r="E409" s="46" t="s">
        <v>83</v>
      </c>
      <c r="F409" s="32"/>
    </row>
    <row r="410" ht="20.1" customHeight="1" spans="1:6">
      <c r="A410" s="32">
        <v>408</v>
      </c>
      <c r="B410" s="44" t="s">
        <v>966</v>
      </c>
      <c r="C410" s="45">
        <v>39.02</v>
      </c>
      <c r="D410" s="46" t="s">
        <v>124</v>
      </c>
      <c r="E410" s="46" t="s">
        <v>149</v>
      </c>
      <c r="F410" s="32"/>
    </row>
    <row r="411" ht="20.1" customHeight="1" spans="1:6">
      <c r="A411" s="32">
        <v>409</v>
      </c>
      <c r="B411" s="44" t="s">
        <v>967</v>
      </c>
      <c r="C411" s="45">
        <v>44.83</v>
      </c>
      <c r="D411" s="46" t="s">
        <v>124</v>
      </c>
      <c r="E411" s="46" t="s">
        <v>149</v>
      </c>
      <c r="F411" s="32"/>
    </row>
    <row r="412" ht="20.1" customHeight="1" spans="1:6">
      <c r="A412" s="32">
        <v>410</v>
      </c>
      <c r="B412" s="44" t="s">
        <v>968</v>
      </c>
      <c r="C412" s="45">
        <v>44.83</v>
      </c>
      <c r="D412" s="46" t="s">
        <v>124</v>
      </c>
      <c r="E412" s="46" t="s">
        <v>149</v>
      </c>
      <c r="F412" s="32"/>
    </row>
    <row r="413" ht="20.1" customHeight="1" spans="1:6">
      <c r="A413" s="32">
        <v>411</v>
      </c>
      <c r="B413" s="44" t="s">
        <v>969</v>
      </c>
      <c r="C413" s="45">
        <v>44.83</v>
      </c>
      <c r="D413" s="46" t="s">
        <v>124</v>
      </c>
      <c r="E413" s="46" t="s">
        <v>149</v>
      </c>
      <c r="F413" s="32"/>
    </row>
    <row r="414" ht="20.1" customHeight="1" spans="1:6">
      <c r="A414" s="32">
        <v>412</v>
      </c>
      <c r="B414" s="44" t="s">
        <v>970</v>
      </c>
      <c r="C414" s="45">
        <v>51.57</v>
      </c>
      <c r="D414" s="46" t="s">
        <v>552</v>
      </c>
      <c r="E414" s="46" t="s">
        <v>149</v>
      </c>
      <c r="F414" s="32"/>
    </row>
    <row r="415" ht="20.1" customHeight="1" spans="1:6">
      <c r="A415" s="32">
        <v>413</v>
      </c>
      <c r="B415" s="44" t="s">
        <v>971</v>
      </c>
      <c r="C415" s="45">
        <v>51.57</v>
      </c>
      <c r="D415" s="46" t="s">
        <v>552</v>
      </c>
      <c r="E415" s="46" t="s">
        <v>85</v>
      </c>
      <c r="F415" s="32"/>
    </row>
    <row r="416" ht="20.1" customHeight="1" spans="1:6">
      <c r="A416" s="32">
        <v>414</v>
      </c>
      <c r="B416" s="44" t="s">
        <v>972</v>
      </c>
      <c r="C416" s="45">
        <v>52.55</v>
      </c>
      <c r="D416" s="46" t="s">
        <v>552</v>
      </c>
      <c r="E416" s="46" t="s">
        <v>85</v>
      </c>
      <c r="F416" s="32"/>
    </row>
    <row r="417" ht="20.1" customHeight="1" spans="1:6">
      <c r="A417" s="32">
        <v>415</v>
      </c>
      <c r="B417" s="44" t="s">
        <v>973</v>
      </c>
      <c r="C417" s="45">
        <v>60.88</v>
      </c>
      <c r="D417" s="46" t="s">
        <v>561</v>
      </c>
      <c r="E417" s="46" t="s">
        <v>85</v>
      </c>
      <c r="F417" s="32"/>
    </row>
    <row r="418" ht="20.1" customHeight="1" spans="1:6">
      <c r="A418" s="32">
        <v>416</v>
      </c>
      <c r="B418" s="44" t="s">
        <v>974</v>
      </c>
      <c r="C418" s="45">
        <v>60.88</v>
      </c>
      <c r="D418" s="46" t="s">
        <v>561</v>
      </c>
      <c r="E418" s="46" t="s">
        <v>85</v>
      </c>
      <c r="F418" s="32"/>
    </row>
    <row r="419" ht="20.1" customHeight="1" spans="1:6">
      <c r="A419" s="32">
        <v>417</v>
      </c>
      <c r="B419" s="44" t="s">
        <v>975</v>
      </c>
      <c r="C419" s="45">
        <v>52.55</v>
      </c>
      <c r="D419" s="46" t="s">
        <v>552</v>
      </c>
      <c r="E419" s="46" t="s">
        <v>85</v>
      </c>
      <c r="F419" s="32"/>
    </row>
    <row r="420" ht="20.1" customHeight="1" spans="1:6">
      <c r="A420" s="32">
        <v>418</v>
      </c>
      <c r="B420" s="44" t="s">
        <v>976</v>
      </c>
      <c r="C420" s="45">
        <v>52.42</v>
      </c>
      <c r="D420" s="46" t="s">
        <v>552</v>
      </c>
      <c r="E420" s="46" t="s">
        <v>85</v>
      </c>
      <c r="F420" s="32"/>
    </row>
    <row r="421" ht="20.1" customHeight="1" spans="1:6">
      <c r="A421" s="32">
        <v>419</v>
      </c>
      <c r="B421" s="44" t="s">
        <v>977</v>
      </c>
      <c r="C421" s="45">
        <v>60.39</v>
      </c>
      <c r="D421" s="46" t="s">
        <v>552</v>
      </c>
      <c r="E421" s="46" t="s">
        <v>85</v>
      </c>
      <c r="F421" s="32"/>
    </row>
    <row r="422" ht="20.1" customHeight="1" spans="1:6">
      <c r="A422" s="32">
        <v>420</v>
      </c>
      <c r="B422" s="44" t="s">
        <v>978</v>
      </c>
      <c r="C422" s="45">
        <v>60.39</v>
      </c>
      <c r="D422" s="46" t="s">
        <v>552</v>
      </c>
      <c r="E422" s="46" t="s">
        <v>83</v>
      </c>
      <c r="F422" s="32"/>
    </row>
    <row r="423" ht="20.1" customHeight="1" spans="1:6">
      <c r="A423" s="32">
        <v>421</v>
      </c>
      <c r="B423" s="44" t="s">
        <v>979</v>
      </c>
      <c r="C423" s="45">
        <v>52.42</v>
      </c>
      <c r="D423" s="46" t="s">
        <v>552</v>
      </c>
      <c r="E423" s="46" t="s">
        <v>83</v>
      </c>
      <c r="F423" s="32"/>
    </row>
    <row r="424" ht="20.1" customHeight="1" spans="1:6">
      <c r="A424" s="32">
        <v>422</v>
      </c>
      <c r="B424" s="44" t="s">
        <v>980</v>
      </c>
      <c r="C424" s="45">
        <v>52.55</v>
      </c>
      <c r="D424" s="46" t="s">
        <v>552</v>
      </c>
      <c r="E424" s="46" t="s">
        <v>83</v>
      </c>
      <c r="F424" s="32"/>
    </row>
    <row r="425" ht="20.1" customHeight="1" spans="1:6">
      <c r="A425" s="32">
        <v>423</v>
      </c>
      <c r="B425" s="44" t="s">
        <v>981</v>
      </c>
      <c r="C425" s="45">
        <v>60.88</v>
      </c>
      <c r="D425" s="46" t="s">
        <v>561</v>
      </c>
      <c r="E425" s="46" t="s">
        <v>83</v>
      </c>
      <c r="F425" s="32"/>
    </row>
    <row r="426" ht="20.1" customHeight="1" spans="1:6">
      <c r="A426" s="32">
        <v>424</v>
      </c>
      <c r="B426" s="44" t="s">
        <v>982</v>
      </c>
      <c r="C426" s="45">
        <v>60.88</v>
      </c>
      <c r="D426" s="46" t="s">
        <v>561</v>
      </c>
      <c r="E426" s="46" t="s">
        <v>83</v>
      </c>
      <c r="F426" s="32"/>
    </row>
    <row r="427" ht="20.1" customHeight="1" spans="1:6">
      <c r="A427" s="32">
        <v>425</v>
      </c>
      <c r="B427" s="44" t="s">
        <v>983</v>
      </c>
      <c r="C427" s="45">
        <v>52.55</v>
      </c>
      <c r="D427" s="46" t="s">
        <v>552</v>
      </c>
      <c r="E427" s="46" t="s">
        <v>83</v>
      </c>
      <c r="F427" s="32"/>
    </row>
    <row r="428" ht="20.1" customHeight="1" spans="1:6">
      <c r="A428" s="32">
        <v>426</v>
      </c>
      <c r="B428" s="44" t="s">
        <v>984</v>
      </c>
      <c r="C428" s="45">
        <v>51.26</v>
      </c>
      <c r="D428" s="46" t="s">
        <v>552</v>
      </c>
      <c r="E428" s="46" t="s">
        <v>83</v>
      </c>
      <c r="F428" s="32"/>
    </row>
    <row r="429" ht="20.1" customHeight="1" spans="1:6">
      <c r="A429" s="32">
        <v>427</v>
      </c>
      <c r="B429" s="44" t="s">
        <v>985</v>
      </c>
      <c r="C429" s="45">
        <v>39.02</v>
      </c>
      <c r="D429" s="46" t="s">
        <v>124</v>
      </c>
      <c r="E429" s="46" t="s">
        <v>149</v>
      </c>
      <c r="F429" s="32"/>
    </row>
    <row r="430" ht="20.1" customHeight="1" spans="1:6">
      <c r="A430" s="32">
        <v>428</v>
      </c>
      <c r="B430" s="44" t="s">
        <v>986</v>
      </c>
      <c r="C430" s="45">
        <v>44.83</v>
      </c>
      <c r="D430" s="46" t="s">
        <v>124</v>
      </c>
      <c r="E430" s="46" t="s">
        <v>149</v>
      </c>
      <c r="F430" s="32"/>
    </row>
    <row r="431" ht="20.1" customHeight="1" spans="1:6">
      <c r="A431" s="32">
        <v>429</v>
      </c>
      <c r="B431" s="44" t="s">
        <v>987</v>
      </c>
      <c r="C431" s="45">
        <v>44.83</v>
      </c>
      <c r="D431" s="46" t="s">
        <v>124</v>
      </c>
      <c r="E431" s="46" t="s">
        <v>149</v>
      </c>
      <c r="F431" s="32"/>
    </row>
    <row r="432" ht="20.1" customHeight="1" spans="1:6">
      <c r="A432" s="32">
        <v>430</v>
      </c>
      <c r="B432" s="44" t="s">
        <v>988</v>
      </c>
      <c r="C432" s="45">
        <v>44.83</v>
      </c>
      <c r="D432" s="46" t="s">
        <v>124</v>
      </c>
      <c r="E432" s="46" t="s">
        <v>149</v>
      </c>
      <c r="F432" s="32"/>
    </row>
    <row r="433" ht="20.1" customHeight="1" spans="1:6">
      <c r="A433" s="32">
        <v>431</v>
      </c>
      <c r="B433" s="44" t="s">
        <v>989</v>
      </c>
      <c r="C433" s="45">
        <v>51.57</v>
      </c>
      <c r="D433" s="46" t="s">
        <v>552</v>
      </c>
      <c r="E433" s="46" t="s">
        <v>149</v>
      </c>
      <c r="F433" s="32"/>
    </row>
    <row r="434" ht="20.1" customHeight="1" spans="1:6">
      <c r="A434" s="32">
        <v>432</v>
      </c>
      <c r="B434" s="44" t="s">
        <v>990</v>
      </c>
      <c r="C434" s="45">
        <v>51.57</v>
      </c>
      <c r="D434" s="46" t="s">
        <v>552</v>
      </c>
      <c r="E434" s="46" t="s">
        <v>85</v>
      </c>
      <c r="F434" s="32"/>
    </row>
    <row r="435" ht="20.1" customHeight="1" spans="1:6">
      <c r="A435" s="32">
        <v>433</v>
      </c>
      <c r="B435" s="44" t="s">
        <v>991</v>
      </c>
      <c r="C435" s="45">
        <v>52.55</v>
      </c>
      <c r="D435" s="46" t="s">
        <v>552</v>
      </c>
      <c r="E435" s="46" t="s">
        <v>85</v>
      </c>
      <c r="F435" s="32"/>
    </row>
    <row r="436" ht="20.1" customHeight="1" spans="1:6">
      <c r="A436" s="32">
        <v>434</v>
      </c>
      <c r="B436" s="44" t="s">
        <v>992</v>
      </c>
      <c r="C436" s="45">
        <v>60.88</v>
      </c>
      <c r="D436" s="46" t="s">
        <v>561</v>
      </c>
      <c r="E436" s="46" t="s">
        <v>85</v>
      </c>
      <c r="F436" s="32"/>
    </row>
    <row r="437" ht="20.1" customHeight="1" spans="1:6">
      <c r="A437" s="32">
        <v>435</v>
      </c>
      <c r="B437" s="44" t="s">
        <v>993</v>
      </c>
      <c r="C437" s="45">
        <v>60.88</v>
      </c>
      <c r="D437" s="46" t="s">
        <v>561</v>
      </c>
      <c r="E437" s="46" t="s">
        <v>85</v>
      </c>
      <c r="F437" s="32"/>
    </row>
    <row r="438" ht="20.1" customHeight="1" spans="1:6">
      <c r="A438" s="32">
        <v>436</v>
      </c>
      <c r="B438" s="44" t="s">
        <v>994</v>
      </c>
      <c r="C438" s="45">
        <v>52.55</v>
      </c>
      <c r="D438" s="46" t="s">
        <v>552</v>
      </c>
      <c r="E438" s="46" t="s">
        <v>85</v>
      </c>
      <c r="F438" s="32"/>
    </row>
    <row r="439" ht="20.1" customHeight="1" spans="1:6">
      <c r="A439" s="32">
        <v>437</v>
      </c>
      <c r="B439" s="44" t="s">
        <v>995</v>
      </c>
      <c r="C439" s="45">
        <v>52.42</v>
      </c>
      <c r="D439" s="46" t="s">
        <v>552</v>
      </c>
      <c r="E439" s="46" t="s">
        <v>85</v>
      </c>
      <c r="F439" s="32"/>
    </row>
    <row r="440" ht="20.1" customHeight="1" spans="1:6">
      <c r="A440" s="32">
        <v>438</v>
      </c>
      <c r="B440" s="44" t="s">
        <v>996</v>
      </c>
      <c r="C440" s="45">
        <v>60.39</v>
      </c>
      <c r="D440" s="46" t="s">
        <v>552</v>
      </c>
      <c r="E440" s="46" t="s">
        <v>85</v>
      </c>
      <c r="F440" s="32"/>
    </row>
    <row r="441" ht="20.1" customHeight="1" spans="1:6">
      <c r="A441" s="32">
        <v>439</v>
      </c>
      <c r="B441" s="44" t="s">
        <v>997</v>
      </c>
      <c r="C441" s="45">
        <v>60.39</v>
      </c>
      <c r="D441" s="46" t="s">
        <v>552</v>
      </c>
      <c r="E441" s="46" t="s">
        <v>83</v>
      </c>
      <c r="F441" s="32"/>
    </row>
    <row r="442" ht="20.1" customHeight="1" spans="1:6">
      <c r="A442" s="32">
        <v>440</v>
      </c>
      <c r="B442" s="44" t="s">
        <v>998</v>
      </c>
      <c r="C442" s="45">
        <v>52.42</v>
      </c>
      <c r="D442" s="46" t="s">
        <v>552</v>
      </c>
      <c r="E442" s="46" t="s">
        <v>83</v>
      </c>
      <c r="F442" s="32"/>
    </row>
    <row r="443" ht="20.1" customHeight="1" spans="1:6">
      <c r="A443" s="32">
        <v>441</v>
      </c>
      <c r="B443" s="44" t="s">
        <v>999</v>
      </c>
      <c r="C443" s="45">
        <v>52.55</v>
      </c>
      <c r="D443" s="46" t="s">
        <v>552</v>
      </c>
      <c r="E443" s="46" t="s">
        <v>83</v>
      </c>
      <c r="F443" s="32"/>
    </row>
    <row r="444" ht="20.1" customHeight="1" spans="1:6">
      <c r="A444" s="32">
        <v>442</v>
      </c>
      <c r="B444" s="44" t="s">
        <v>1000</v>
      </c>
      <c r="C444" s="45">
        <v>60.88</v>
      </c>
      <c r="D444" s="46" t="s">
        <v>561</v>
      </c>
      <c r="E444" s="46" t="s">
        <v>83</v>
      </c>
      <c r="F444" s="32"/>
    </row>
    <row r="445" ht="20.1" customHeight="1" spans="1:6">
      <c r="A445" s="32">
        <v>443</v>
      </c>
      <c r="B445" s="44" t="s">
        <v>1001</v>
      </c>
      <c r="C445" s="45">
        <v>60.88</v>
      </c>
      <c r="D445" s="46" t="s">
        <v>561</v>
      </c>
      <c r="E445" s="46" t="s">
        <v>83</v>
      </c>
      <c r="F445" s="32"/>
    </row>
    <row r="446" ht="20.1" customHeight="1" spans="1:6">
      <c r="A446" s="32">
        <v>444</v>
      </c>
      <c r="B446" s="44" t="s">
        <v>1002</v>
      </c>
      <c r="C446" s="45">
        <v>52.55</v>
      </c>
      <c r="D446" s="46" t="s">
        <v>552</v>
      </c>
      <c r="E446" s="46" t="s">
        <v>83</v>
      </c>
      <c r="F446" s="32"/>
    </row>
    <row r="447" ht="20.1" customHeight="1" spans="1:6">
      <c r="A447" s="32">
        <v>445</v>
      </c>
      <c r="B447" s="44" t="s">
        <v>1003</v>
      </c>
      <c r="C447" s="45">
        <v>51.26</v>
      </c>
      <c r="D447" s="46" t="s">
        <v>552</v>
      </c>
      <c r="E447" s="46" t="s">
        <v>83</v>
      </c>
      <c r="F447" s="32"/>
    </row>
    <row r="448" ht="20.1" customHeight="1" spans="1:6">
      <c r="A448" s="32">
        <v>446</v>
      </c>
      <c r="B448" s="44" t="s">
        <v>1004</v>
      </c>
      <c r="C448" s="45">
        <v>39.02</v>
      </c>
      <c r="D448" s="46" t="s">
        <v>124</v>
      </c>
      <c r="E448" s="46" t="s">
        <v>149</v>
      </c>
      <c r="F448" s="32"/>
    </row>
    <row r="449" ht="20.1" customHeight="1" spans="1:6">
      <c r="A449" s="32">
        <v>447</v>
      </c>
      <c r="B449" s="44" t="s">
        <v>1005</v>
      </c>
      <c r="C449" s="45">
        <v>44.83</v>
      </c>
      <c r="D449" s="46" t="s">
        <v>124</v>
      </c>
      <c r="E449" s="46" t="s">
        <v>149</v>
      </c>
      <c r="F449" s="32"/>
    </row>
    <row r="450" ht="20.1" customHeight="1" spans="1:6">
      <c r="A450" s="32">
        <v>448</v>
      </c>
      <c r="B450" s="44" t="s">
        <v>1006</v>
      </c>
      <c r="C450" s="45">
        <v>44.83</v>
      </c>
      <c r="D450" s="46" t="s">
        <v>124</v>
      </c>
      <c r="E450" s="46" t="s">
        <v>149</v>
      </c>
      <c r="F450" s="32"/>
    </row>
    <row r="451" ht="20.1" customHeight="1" spans="1:6">
      <c r="A451" s="32">
        <v>449</v>
      </c>
      <c r="B451" s="44" t="s">
        <v>1007</v>
      </c>
      <c r="C451" s="45">
        <v>44.83</v>
      </c>
      <c r="D451" s="46" t="s">
        <v>124</v>
      </c>
      <c r="E451" s="46" t="s">
        <v>149</v>
      </c>
      <c r="F451" s="32"/>
    </row>
    <row r="452" ht="20.1" customHeight="1" spans="1:6">
      <c r="A452" s="32">
        <v>450</v>
      </c>
      <c r="B452" s="44" t="s">
        <v>1008</v>
      </c>
      <c r="C452" s="45">
        <v>51.57</v>
      </c>
      <c r="D452" s="46" t="s">
        <v>552</v>
      </c>
      <c r="E452" s="46" t="s">
        <v>149</v>
      </c>
      <c r="F452" s="32"/>
    </row>
    <row r="453" ht="20.1" customHeight="1" spans="1:6">
      <c r="A453" s="32">
        <v>451</v>
      </c>
      <c r="B453" s="44" t="s">
        <v>1009</v>
      </c>
      <c r="C453" s="45">
        <v>51.57</v>
      </c>
      <c r="D453" s="46" t="s">
        <v>552</v>
      </c>
      <c r="E453" s="46" t="s">
        <v>85</v>
      </c>
      <c r="F453" s="32"/>
    </row>
    <row r="454" ht="20.1" customHeight="1" spans="1:6">
      <c r="A454" s="32">
        <v>452</v>
      </c>
      <c r="B454" s="44" t="s">
        <v>1010</v>
      </c>
      <c r="C454" s="45">
        <v>52.55</v>
      </c>
      <c r="D454" s="46" t="s">
        <v>552</v>
      </c>
      <c r="E454" s="46" t="s">
        <v>85</v>
      </c>
      <c r="F454" s="32"/>
    </row>
    <row r="455" ht="20.1" customHeight="1" spans="1:6">
      <c r="A455" s="32">
        <v>453</v>
      </c>
      <c r="B455" s="44" t="s">
        <v>1011</v>
      </c>
      <c r="C455" s="45">
        <v>60.88</v>
      </c>
      <c r="D455" s="46" t="s">
        <v>561</v>
      </c>
      <c r="E455" s="46" t="s">
        <v>85</v>
      </c>
      <c r="F455" s="32"/>
    </row>
    <row r="456" ht="20.1" customHeight="1" spans="1:6">
      <c r="A456" s="32">
        <v>454</v>
      </c>
      <c r="B456" s="44" t="s">
        <v>1012</v>
      </c>
      <c r="C456" s="45">
        <v>60.88</v>
      </c>
      <c r="D456" s="46" t="s">
        <v>561</v>
      </c>
      <c r="E456" s="46" t="s">
        <v>85</v>
      </c>
      <c r="F456" s="32"/>
    </row>
    <row r="457" ht="20.1" customHeight="1" spans="1:6">
      <c r="A457" s="32">
        <v>455</v>
      </c>
      <c r="B457" s="44" t="s">
        <v>1013</v>
      </c>
      <c r="C457" s="45">
        <v>52.55</v>
      </c>
      <c r="D457" s="46" t="s">
        <v>552</v>
      </c>
      <c r="E457" s="46" t="s">
        <v>85</v>
      </c>
      <c r="F457" s="32"/>
    </row>
    <row r="458" ht="20.1" customHeight="1" spans="1:6">
      <c r="A458" s="32">
        <v>456</v>
      </c>
      <c r="B458" s="44" t="s">
        <v>1014</v>
      </c>
      <c r="C458" s="45">
        <v>52.42</v>
      </c>
      <c r="D458" s="46" t="s">
        <v>552</v>
      </c>
      <c r="E458" s="46" t="s">
        <v>85</v>
      </c>
      <c r="F458" s="32"/>
    </row>
    <row r="459" ht="20.1" customHeight="1" spans="1:6">
      <c r="A459" s="32">
        <v>457</v>
      </c>
      <c r="B459" s="44" t="s">
        <v>1015</v>
      </c>
      <c r="C459" s="45">
        <v>60.39</v>
      </c>
      <c r="D459" s="46" t="s">
        <v>552</v>
      </c>
      <c r="E459" s="46" t="s">
        <v>85</v>
      </c>
      <c r="F459" s="32"/>
    </row>
    <row r="460" ht="20.1" customHeight="1" spans="1:6">
      <c r="A460" s="32">
        <v>458</v>
      </c>
      <c r="B460" s="44" t="s">
        <v>1016</v>
      </c>
      <c r="C460" s="45">
        <v>60.39</v>
      </c>
      <c r="D460" s="46" t="s">
        <v>552</v>
      </c>
      <c r="E460" s="46" t="s">
        <v>83</v>
      </c>
      <c r="F460" s="32"/>
    </row>
    <row r="461" ht="20.1" customHeight="1" spans="1:6">
      <c r="A461" s="32">
        <v>459</v>
      </c>
      <c r="B461" s="44" t="s">
        <v>1017</v>
      </c>
      <c r="C461" s="45">
        <v>52.42</v>
      </c>
      <c r="D461" s="46" t="s">
        <v>552</v>
      </c>
      <c r="E461" s="46" t="s">
        <v>83</v>
      </c>
      <c r="F461" s="32"/>
    </row>
    <row r="462" ht="20.1" customHeight="1" spans="1:6">
      <c r="A462" s="32">
        <v>460</v>
      </c>
      <c r="B462" s="44" t="s">
        <v>1018</v>
      </c>
      <c r="C462" s="45">
        <v>52.55</v>
      </c>
      <c r="D462" s="46" t="s">
        <v>552</v>
      </c>
      <c r="E462" s="46" t="s">
        <v>83</v>
      </c>
      <c r="F462" s="32"/>
    </row>
    <row r="463" ht="20.1" customHeight="1" spans="1:6">
      <c r="A463" s="32">
        <v>461</v>
      </c>
      <c r="B463" s="44" t="s">
        <v>1019</v>
      </c>
      <c r="C463" s="45">
        <v>60.88</v>
      </c>
      <c r="D463" s="46" t="s">
        <v>561</v>
      </c>
      <c r="E463" s="46" t="s">
        <v>83</v>
      </c>
      <c r="F463" s="32"/>
    </row>
    <row r="464" ht="20.1" customHeight="1" spans="1:6">
      <c r="A464" s="32">
        <v>462</v>
      </c>
      <c r="B464" s="44" t="s">
        <v>1020</v>
      </c>
      <c r="C464" s="45">
        <v>60.88</v>
      </c>
      <c r="D464" s="46" t="s">
        <v>561</v>
      </c>
      <c r="E464" s="46" t="s">
        <v>83</v>
      </c>
      <c r="F464" s="32"/>
    </row>
    <row r="465" ht="20.1" customHeight="1" spans="1:6">
      <c r="A465" s="32">
        <v>463</v>
      </c>
      <c r="B465" s="44" t="s">
        <v>1021</v>
      </c>
      <c r="C465" s="45">
        <v>52.55</v>
      </c>
      <c r="D465" s="46" t="s">
        <v>552</v>
      </c>
      <c r="E465" s="46" t="s">
        <v>83</v>
      </c>
      <c r="F465" s="32"/>
    </row>
    <row r="466" ht="20.1" customHeight="1" spans="1:6">
      <c r="A466" s="32">
        <v>464</v>
      </c>
      <c r="B466" s="44" t="s">
        <v>1022</v>
      </c>
      <c r="C466" s="45">
        <v>51.26</v>
      </c>
      <c r="D466" s="46" t="s">
        <v>552</v>
      </c>
      <c r="E466" s="46" t="s">
        <v>83</v>
      </c>
      <c r="F466" s="32"/>
    </row>
    <row r="467" ht="20.1" customHeight="1" spans="1:6">
      <c r="A467" s="32">
        <v>465</v>
      </c>
      <c r="B467" s="44" t="s">
        <v>1023</v>
      </c>
      <c r="C467" s="45">
        <v>39.02</v>
      </c>
      <c r="D467" s="46" t="s">
        <v>124</v>
      </c>
      <c r="E467" s="46" t="s">
        <v>149</v>
      </c>
      <c r="F467" s="32"/>
    </row>
    <row r="468" ht="20.1" customHeight="1" spans="1:6">
      <c r="A468" s="32">
        <v>466</v>
      </c>
      <c r="B468" s="44" t="s">
        <v>1024</v>
      </c>
      <c r="C468" s="45">
        <v>44.83</v>
      </c>
      <c r="D468" s="46" t="s">
        <v>124</v>
      </c>
      <c r="E468" s="46" t="s">
        <v>149</v>
      </c>
      <c r="F468" s="32"/>
    </row>
    <row r="469" ht="20.1" customHeight="1" spans="1:6">
      <c r="A469" s="32">
        <v>467</v>
      </c>
      <c r="B469" s="44" t="s">
        <v>1025</v>
      </c>
      <c r="C469" s="45">
        <v>44.83</v>
      </c>
      <c r="D469" s="46" t="s">
        <v>124</v>
      </c>
      <c r="E469" s="46" t="s">
        <v>149</v>
      </c>
      <c r="F469" s="32"/>
    </row>
    <row r="470" ht="20.1" customHeight="1" spans="1:6">
      <c r="A470" s="32">
        <v>468</v>
      </c>
      <c r="B470" s="44" t="s">
        <v>1026</v>
      </c>
      <c r="C470" s="45">
        <v>44.83</v>
      </c>
      <c r="D470" s="46" t="s">
        <v>124</v>
      </c>
      <c r="E470" s="46" t="s">
        <v>149</v>
      </c>
      <c r="F470" s="32"/>
    </row>
    <row r="471" ht="20.1" customHeight="1" spans="1:6">
      <c r="A471" s="32">
        <v>469</v>
      </c>
      <c r="B471" s="44" t="s">
        <v>1027</v>
      </c>
      <c r="C471" s="45">
        <v>51.57</v>
      </c>
      <c r="D471" s="46" t="s">
        <v>552</v>
      </c>
      <c r="E471" s="46" t="s">
        <v>149</v>
      </c>
      <c r="F471" s="32"/>
    </row>
    <row r="472" ht="20.1" customHeight="1" spans="1:6">
      <c r="A472" s="32">
        <v>470</v>
      </c>
      <c r="B472" s="44" t="s">
        <v>1028</v>
      </c>
      <c r="C472" s="45">
        <v>51.57</v>
      </c>
      <c r="D472" s="46" t="s">
        <v>552</v>
      </c>
      <c r="E472" s="46" t="s">
        <v>85</v>
      </c>
      <c r="F472" s="32"/>
    </row>
    <row r="473" ht="20.1" customHeight="1" spans="1:6">
      <c r="A473" s="32">
        <v>471</v>
      </c>
      <c r="B473" s="44" t="s">
        <v>1029</v>
      </c>
      <c r="C473" s="45">
        <v>52.55</v>
      </c>
      <c r="D473" s="46" t="s">
        <v>552</v>
      </c>
      <c r="E473" s="46" t="s">
        <v>85</v>
      </c>
      <c r="F473" s="32"/>
    </row>
    <row r="474" ht="20.1" customHeight="1" spans="1:6">
      <c r="A474" s="32">
        <v>472</v>
      </c>
      <c r="B474" s="44" t="s">
        <v>1030</v>
      </c>
      <c r="C474" s="45">
        <v>60.88</v>
      </c>
      <c r="D474" s="46" t="s">
        <v>561</v>
      </c>
      <c r="E474" s="46" t="s">
        <v>85</v>
      </c>
      <c r="F474" s="32"/>
    </row>
    <row r="475" ht="20.1" customHeight="1" spans="1:6">
      <c r="A475" s="32">
        <v>473</v>
      </c>
      <c r="B475" s="44" t="s">
        <v>1031</v>
      </c>
      <c r="C475" s="45">
        <v>60.88</v>
      </c>
      <c r="D475" s="46" t="s">
        <v>561</v>
      </c>
      <c r="E475" s="46" t="s">
        <v>85</v>
      </c>
      <c r="F475" s="32"/>
    </row>
    <row r="476" ht="20.1" customHeight="1" spans="1:6">
      <c r="A476" s="32">
        <v>474</v>
      </c>
      <c r="B476" s="44" t="s">
        <v>1032</v>
      </c>
      <c r="C476" s="45">
        <v>52.55</v>
      </c>
      <c r="D476" s="46" t="s">
        <v>552</v>
      </c>
      <c r="E476" s="46" t="s">
        <v>85</v>
      </c>
      <c r="F476" s="32"/>
    </row>
    <row r="477" ht="20.1" customHeight="1" spans="1:6">
      <c r="A477" s="32">
        <v>475</v>
      </c>
      <c r="B477" s="44" t="s">
        <v>1033</v>
      </c>
      <c r="C477" s="45">
        <v>52.42</v>
      </c>
      <c r="D477" s="46" t="s">
        <v>552</v>
      </c>
      <c r="E477" s="46" t="s">
        <v>85</v>
      </c>
      <c r="F477" s="32"/>
    </row>
    <row r="478" ht="20.1" customHeight="1" spans="1:6">
      <c r="A478" s="32">
        <v>476</v>
      </c>
      <c r="B478" s="44" t="s">
        <v>1034</v>
      </c>
      <c r="C478" s="45">
        <v>60.39</v>
      </c>
      <c r="D478" s="46" t="s">
        <v>552</v>
      </c>
      <c r="E478" s="46" t="s">
        <v>85</v>
      </c>
      <c r="F478" s="32"/>
    </row>
    <row r="479" ht="20.1" customHeight="1" spans="1:6">
      <c r="A479" s="32">
        <v>477</v>
      </c>
      <c r="B479" s="44" t="s">
        <v>1035</v>
      </c>
      <c r="C479" s="45">
        <v>60.39</v>
      </c>
      <c r="D479" s="46" t="s">
        <v>552</v>
      </c>
      <c r="E479" s="46" t="s">
        <v>83</v>
      </c>
      <c r="F479" s="32"/>
    </row>
    <row r="480" ht="20.1" customHeight="1" spans="1:6">
      <c r="A480" s="32">
        <v>478</v>
      </c>
      <c r="B480" s="44" t="s">
        <v>1036</v>
      </c>
      <c r="C480" s="45">
        <v>52.42</v>
      </c>
      <c r="D480" s="46" t="s">
        <v>552</v>
      </c>
      <c r="E480" s="46" t="s">
        <v>83</v>
      </c>
      <c r="F480" s="32"/>
    </row>
    <row r="481" ht="20.1" customHeight="1" spans="1:6">
      <c r="A481" s="32">
        <v>479</v>
      </c>
      <c r="B481" s="44" t="s">
        <v>1037</v>
      </c>
      <c r="C481" s="45">
        <v>52.55</v>
      </c>
      <c r="D481" s="46" t="s">
        <v>552</v>
      </c>
      <c r="E481" s="46" t="s">
        <v>83</v>
      </c>
      <c r="F481" s="32"/>
    </row>
    <row r="482" ht="20.1" customHeight="1" spans="1:6">
      <c r="A482" s="32">
        <v>480</v>
      </c>
      <c r="B482" s="44" t="s">
        <v>1038</v>
      </c>
      <c r="C482" s="45">
        <v>60.88</v>
      </c>
      <c r="D482" s="46" t="s">
        <v>561</v>
      </c>
      <c r="E482" s="46" t="s">
        <v>83</v>
      </c>
      <c r="F482" s="32"/>
    </row>
    <row r="483" ht="20.1" customHeight="1" spans="1:6">
      <c r="A483" s="32">
        <v>481</v>
      </c>
      <c r="B483" s="44" t="s">
        <v>1039</v>
      </c>
      <c r="C483" s="45">
        <v>60.88</v>
      </c>
      <c r="D483" s="46" t="s">
        <v>561</v>
      </c>
      <c r="E483" s="46" t="s">
        <v>83</v>
      </c>
      <c r="F483" s="32"/>
    </row>
    <row r="484" ht="20.1" customHeight="1" spans="1:6">
      <c r="A484" s="32">
        <v>482</v>
      </c>
      <c r="B484" s="44" t="s">
        <v>1040</v>
      </c>
      <c r="C484" s="45">
        <v>52.55</v>
      </c>
      <c r="D484" s="46" t="s">
        <v>552</v>
      </c>
      <c r="E484" s="46" t="s">
        <v>83</v>
      </c>
      <c r="F484" s="32"/>
    </row>
    <row r="485" ht="20.1" customHeight="1" spans="1:6">
      <c r="A485" s="32">
        <v>483</v>
      </c>
      <c r="B485" s="44" t="s">
        <v>1041</v>
      </c>
      <c r="C485" s="45">
        <v>51.26</v>
      </c>
      <c r="D485" s="46" t="s">
        <v>552</v>
      </c>
      <c r="E485" s="46" t="s">
        <v>83</v>
      </c>
      <c r="F485" s="32"/>
    </row>
    <row r="486" ht="20.1" customHeight="1" spans="1:6">
      <c r="A486" s="32">
        <v>484</v>
      </c>
      <c r="B486" s="44" t="s">
        <v>1042</v>
      </c>
      <c r="C486" s="45">
        <v>39.02</v>
      </c>
      <c r="D486" s="46" t="s">
        <v>124</v>
      </c>
      <c r="E486" s="46" t="s">
        <v>149</v>
      </c>
      <c r="F486" s="32"/>
    </row>
    <row r="487" ht="20.1" customHeight="1" spans="1:6">
      <c r="A487" s="32">
        <v>485</v>
      </c>
      <c r="B487" s="44" t="s">
        <v>1043</v>
      </c>
      <c r="C487" s="45">
        <v>44.83</v>
      </c>
      <c r="D487" s="46" t="s">
        <v>124</v>
      </c>
      <c r="E487" s="46" t="s">
        <v>149</v>
      </c>
      <c r="F487" s="32"/>
    </row>
    <row r="488" ht="20.1" customHeight="1" spans="1:6">
      <c r="A488" s="32">
        <v>486</v>
      </c>
      <c r="B488" s="44" t="s">
        <v>1044</v>
      </c>
      <c r="C488" s="45">
        <v>44.83</v>
      </c>
      <c r="D488" s="46" t="s">
        <v>124</v>
      </c>
      <c r="E488" s="46" t="s">
        <v>149</v>
      </c>
      <c r="F488" s="32"/>
    </row>
    <row r="489" ht="20.1" customHeight="1" spans="1:6">
      <c r="A489" s="32">
        <v>487</v>
      </c>
      <c r="B489" s="44" t="s">
        <v>1045</v>
      </c>
      <c r="C489" s="45">
        <v>44.83</v>
      </c>
      <c r="D489" s="46" t="s">
        <v>124</v>
      </c>
      <c r="E489" s="46" t="s">
        <v>149</v>
      </c>
      <c r="F489" s="32"/>
    </row>
    <row r="490" ht="20.1" customHeight="1" spans="1:6">
      <c r="A490" s="32">
        <v>488</v>
      </c>
      <c r="B490" s="44" t="s">
        <v>1046</v>
      </c>
      <c r="C490" s="45">
        <v>51.57</v>
      </c>
      <c r="D490" s="46" t="s">
        <v>552</v>
      </c>
      <c r="E490" s="46" t="s">
        <v>149</v>
      </c>
      <c r="F490" s="47"/>
    </row>
    <row r="491" ht="20.1" customHeight="1" spans="1:6">
      <c r="A491" s="32">
        <v>489</v>
      </c>
      <c r="B491" s="44" t="s">
        <v>1047</v>
      </c>
      <c r="C491" s="45">
        <v>51.57</v>
      </c>
      <c r="D491" s="46" t="s">
        <v>552</v>
      </c>
      <c r="E491" s="46" t="s">
        <v>85</v>
      </c>
      <c r="F491" s="47"/>
    </row>
    <row r="492" ht="20.1" customHeight="1" spans="1:6">
      <c r="A492" s="32">
        <v>490</v>
      </c>
      <c r="B492" s="44" t="s">
        <v>1048</v>
      </c>
      <c r="C492" s="45">
        <v>52.55</v>
      </c>
      <c r="D492" s="46" t="s">
        <v>552</v>
      </c>
      <c r="E492" s="46" t="s">
        <v>85</v>
      </c>
      <c r="F492" s="32"/>
    </row>
    <row r="493" ht="20.1" customHeight="1" spans="1:6">
      <c r="A493" s="32">
        <v>491</v>
      </c>
      <c r="B493" s="44" t="s">
        <v>1049</v>
      </c>
      <c r="C493" s="45">
        <v>60.88</v>
      </c>
      <c r="D493" s="46" t="s">
        <v>561</v>
      </c>
      <c r="E493" s="46" t="s">
        <v>85</v>
      </c>
      <c r="F493" s="32"/>
    </row>
    <row r="494" ht="20.1" customHeight="1" spans="1:6">
      <c r="A494" s="32">
        <v>492</v>
      </c>
      <c r="B494" s="44" t="s">
        <v>1050</v>
      </c>
      <c r="C494" s="45">
        <v>60.88</v>
      </c>
      <c r="D494" s="46" t="s">
        <v>561</v>
      </c>
      <c r="E494" s="46" t="s">
        <v>85</v>
      </c>
      <c r="F494" s="32"/>
    </row>
    <row r="495" ht="20.1" customHeight="1" spans="1:6">
      <c r="A495" s="32">
        <v>493</v>
      </c>
      <c r="B495" s="44" t="s">
        <v>1051</v>
      </c>
      <c r="C495" s="45">
        <v>52.55</v>
      </c>
      <c r="D495" s="46" t="s">
        <v>552</v>
      </c>
      <c r="E495" s="46" t="s">
        <v>85</v>
      </c>
      <c r="F495" s="47"/>
    </row>
    <row r="496" ht="20.1" customHeight="1" spans="1:6">
      <c r="A496" s="32">
        <v>494</v>
      </c>
      <c r="B496" s="44" t="s">
        <v>1052</v>
      </c>
      <c r="C496" s="45">
        <v>52.42</v>
      </c>
      <c r="D496" s="46" t="s">
        <v>552</v>
      </c>
      <c r="E496" s="46" t="s">
        <v>85</v>
      </c>
      <c r="F496" s="47"/>
    </row>
    <row r="497" ht="20.1" customHeight="1" spans="1:6">
      <c r="A497" s="32">
        <v>495</v>
      </c>
      <c r="B497" s="44" t="s">
        <v>1053</v>
      </c>
      <c r="C497" s="45">
        <v>60.39</v>
      </c>
      <c r="D497" s="46" t="s">
        <v>552</v>
      </c>
      <c r="E497" s="46" t="s">
        <v>85</v>
      </c>
      <c r="F497" s="32"/>
    </row>
    <row r="498" ht="20.1" customHeight="1" spans="1:6">
      <c r="A498" s="32">
        <v>496</v>
      </c>
      <c r="B498" s="44" t="s">
        <v>1054</v>
      </c>
      <c r="C498" s="45">
        <v>60.39</v>
      </c>
      <c r="D498" s="46" t="s">
        <v>552</v>
      </c>
      <c r="E498" s="46" t="s">
        <v>83</v>
      </c>
      <c r="F498" s="32"/>
    </row>
    <row r="499" ht="20.1" customHeight="1" spans="1:6">
      <c r="A499" s="32">
        <v>497</v>
      </c>
      <c r="B499" s="44" t="s">
        <v>1055</v>
      </c>
      <c r="C499" s="45">
        <v>52.42</v>
      </c>
      <c r="D499" s="46" t="s">
        <v>552</v>
      </c>
      <c r="E499" s="46" t="s">
        <v>83</v>
      </c>
      <c r="F499" s="32"/>
    </row>
    <row r="500" ht="20.1" customHeight="1" spans="1:6">
      <c r="A500" s="32">
        <v>498</v>
      </c>
      <c r="B500" s="44" t="s">
        <v>1056</v>
      </c>
      <c r="C500" s="45">
        <v>52.55</v>
      </c>
      <c r="D500" s="46" t="s">
        <v>552</v>
      </c>
      <c r="E500" s="46" t="s">
        <v>83</v>
      </c>
      <c r="F500" s="32"/>
    </row>
    <row r="501" ht="20.1" customHeight="1" spans="1:6">
      <c r="A501" s="32">
        <v>499</v>
      </c>
      <c r="B501" s="44" t="s">
        <v>1057</v>
      </c>
      <c r="C501" s="45">
        <v>60.88</v>
      </c>
      <c r="D501" s="46" t="s">
        <v>561</v>
      </c>
      <c r="E501" s="46" t="s">
        <v>83</v>
      </c>
      <c r="F501" s="32"/>
    </row>
    <row r="502" ht="20.1" customHeight="1" spans="1:6">
      <c r="A502" s="32">
        <v>500</v>
      </c>
      <c r="B502" s="44" t="s">
        <v>1058</v>
      </c>
      <c r="C502" s="45">
        <v>60.88</v>
      </c>
      <c r="D502" s="46" t="s">
        <v>561</v>
      </c>
      <c r="E502" s="46" t="s">
        <v>83</v>
      </c>
      <c r="F502" s="32"/>
    </row>
    <row r="503" ht="20.1" customHeight="1" spans="1:6">
      <c r="A503" s="32">
        <v>501</v>
      </c>
      <c r="B503" s="44" t="s">
        <v>1059</v>
      </c>
      <c r="C503" s="45">
        <v>52.55</v>
      </c>
      <c r="D503" s="46" t="s">
        <v>552</v>
      </c>
      <c r="E503" s="46" t="s">
        <v>83</v>
      </c>
      <c r="F503" s="32"/>
    </row>
    <row r="504" ht="20.1" customHeight="1" spans="1:6">
      <c r="A504" s="32">
        <v>502</v>
      </c>
      <c r="B504" s="44" t="s">
        <v>1060</v>
      </c>
      <c r="C504" s="45">
        <v>51.26</v>
      </c>
      <c r="D504" s="46" t="s">
        <v>552</v>
      </c>
      <c r="E504" s="46" t="s">
        <v>83</v>
      </c>
      <c r="F504" s="32"/>
    </row>
    <row r="505" ht="20.1" customHeight="1" spans="1:6">
      <c r="A505" s="32">
        <v>503</v>
      </c>
      <c r="B505" s="44" t="s">
        <v>1061</v>
      </c>
      <c r="C505" s="45">
        <v>39.02</v>
      </c>
      <c r="D505" s="46" t="s">
        <v>124</v>
      </c>
      <c r="E505" s="46" t="s">
        <v>149</v>
      </c>
      <c r="F505" s="32"/>
    </row>
    <row r="506" ht="20.1" customHeight="1" spans="1:6">
      <c r="A506" s="32">
        <v>504</v>
      </c>
      <c r="B506" s="44" t="s">
        <v>1062</v>
      </c>
      <c r="C506" s="45">
        <v>44.83</v>
      </c>
      <c r="D506" s="46" t="s">
        <v>124</v>
      </c>
      <c r="E506" s="46" t="s">
        <v>149</v>
      </c>
      <c r="F506" s="32"/>
    </row>
    <row r="507" ht="20.1" customHeight="1" spans="1:6">
      <c r="A507" s="32">
        <v>505</v>
      </c>
      <c r="B507" s="44" t="s">
        <v>1063</v>
      </c>
      <c r="C507" s="45">
        <v>44.83</v>
      </c>
      <c r="D507" s="46" t="s">
        <v>124</v>
      </c>
      <c r="E507" s="46" t="s">
        <v>149</v>
      </c>
      <c r="F507" s="32"/>
    </row>
    <row r="508" ht="20.1" customHeight="1" spans="1:6">
      <c r="A508" s="32">
        <v>506</v>
      </c>
      <c r="B508" s="44" t="s">
        <v>1064</v>
      </c>
      <c r="C508" s="45">
        <v>44.83</v>
      </c>
      <c r="D508" s="46" t="s">
        <v>124</v>
      </c>
      <c r="E508" s="46" t="s">
        <v>149</v>
      </c>
      <c r="F508" s="32"/>
    </row>
    <row r="509" ht="20.1" customHeight="1" spans="1:6">
      <c r="A509" s="32">
        <v>507</v>
      </c>
      <c r="B509" s="44" t="s">
        <v>1065</v>
      </c>
      <c r="C509" s="45">
        <v>51.57</v>
      </c>
      <c r="D509" s="46" t="s">
        <v>552</v>
      </c>
      <c r="E509" s="46" t="s">
        <v>149</v>
      </c>
      <c r="F509" s="32"/>
    </row>
    <row r="510" ht="20.1" customHeight="1" spans="1:6">
      <c r="A510" s="32">
        <v>508</v>
      </c>
      <c r="B510" s="44" t="s">
        <v>1066</v>
      </c>
      <c r="C510" s="45">
        <v>51.57</v>
      </c>
      <c r="D510" s="46" t="s">
        <v>552</v>
      </c>
      <c r="E510" s="46" t="s">
        <v>85</v>
      </c>
      <c r="F510" s="32"/>
    </row>
    <row r="511" ht="20.1" customHeight="1" spans="1:6">
      <c r="A511" s="32">
        <v>509</v>
      </c>
      <c r="B511" s="44" t="s">
        <v>1067</v>
      </c>
      <c r="C511" s="45">
        <v>52.55</v>
      </c>
      <c r="D511" s="46" t="s">
        <v>552</v>
      </c>
      <c r="E511" s="46" t="s">
        <v>85</v>
      </c>
      <c r="F511" s="32"/>
    </row>
    <row r="512" ht="20.1" customHeight="1" spans="1:6">
      <c r="A512" s="32">
        <v>510</v>
      </c>
      <c r="B512" s="44" t="s">
        <v>1068</v>
      </c>
      <c r="C512" s="45">
        <v>60.88</v>
      </c>
      <c r="D512" s="46" t="s">
        <v>561</v>
      </c>
      <c r="E512" s="46" t="s">
        <v>85</v>
      </c>
      <c r="F512" s="32"/>
    </row>
    <row r="513" ht="20.1" customHeight="1" spans="1:6">
      <c r="A513" s="32">
        <v>511</v>
      </c>
      <c r="B513" s="44" t="s">
        <v>1069</v>
      </c>
      <c r="C513" s="45">
        <v>60.88</v>
      </c>
      <c r="D513" s="46" t="s">
        <v>561</v>
      </c>
      <c r="E513" s="46" t="s">
        <v>85</v>
      </c>
      <c r="F513" s="32"/>
    </row>
    <row r="514" ht="20.1" customHeight="1" spans="1:6">
      <c r="A514" s="32">
        <v>512</v>
      </c>
      <c r="B514" s="44" t="s">
        <v>1070</v>
      </c>
      <c r="C514" s="45">
        <v>52.55</v>
      </c>
      <c r="D514" s="46" t="s">
        <v>552</v>
      </c>
      <c r="E514" s="46" t="s">
        <v>85</v>
      </c>
      <c r="F514" s="32"/>
    </row>
    <row r="515" ht="20.1" customHeight="1" spans="1:6">
      <c r="A515" s="32">
        <v>513</v>
      </c>
      <c r="B515" s="44" t="s">
        <v>1071</v>
      </c>
      <c r="C515" s="45">
        <v>52.42</v>
      </c>
      <c r="D515" s="46" t="s">
        <v>552</v>
      </c>
      <c r="E515" s="46" t="s">
        <v>85</v>
      </c>
      <c r="F515" s="32"/>
    </row>
    <row r="516" ht="20.1" customHeight="1" spans="1:6">
      <c r="A516" s="32">
        <v>514</v>
      </c>
      <c r="B516" s="44" t="s">
        <v>1072</v>
      </c>
      <c r="C516" s="45">
        <v>60.39</v>
      </c>
      <c r="D516" s="46" t="s">
        <v>552</v>
      </c>
      <c r="E516" s="46" t="s">
        <v>85</v>
      </c>
      <c r="F516" s="32"/>
    </row>
    <row r="517" ht="20.1" customHeight="1" spans="1:6">
      <c r="A517" s="32">
        <v>515</v>
      </c>
      <c r="B517" s="44" t="s">
        <v>1073</v>
      </c>
      <c r="C517" s="45">
        <v>60.39</v>
      </c>
      <c r="D517" s="46" t="s">
        <v>552</v>
      </c>
      <c r="E517" s="46" t="s">
        <v>83</v>
      </c>
      <c r="F517" s="32"/>
    </row>
    <row r="518" ht="20.1" customHeight="1" spans="1:6">
      <c r="A518" s="32">
        <v>516</v>
      </c>
      <c r="B518" s="44" t="s">
        <v>1074</v>
      </c>
      <c r="C518" s="45">
        <v>52.42</v>
      </c>
      <c r="D518" s="46" t="s">
        <v>552</v>
      </c>
      <c r="E518" s="46" t="s">
        <v>83</v>
      </c>
      <c r="F518" s="32"/>
    </row>
    <row r="519" ht="20.1" customHeight="1" spans="1:6">
      <c r="A519" s="32">
        <v>517</v>
      </c>
      <c r="B519" s="44" t="s">
        <v>1075</v>
      </c>
      <c r="C519" s="45">
        <v>52.55</v>
      </c>
      <c r="D519" s="46" t="s">
        <v>552</v>
      </c>
      <c r="E519" s="46" t="s">
        <v>83</v>
      </c>
      <c r="F519" s="32"/>
    </row>
    <row r="520" ht="20.1" customHeight="1" spans="1:6">
      <c r="A520" s="32">
        <v>518</v>
      </c>
      <c r="B520" s="44" t="s">
        <v>1076</v>
      </c>
      <c r="C520" s="45">
        <v>60.88</v>
      </c>
      <c r="D520" s="46" t="s">
        <v>561</v>
      </c>
      <c r="E520" s="46" t="s">
        <v>83</v>
      </c>
      <c r="F520" s="32"/>
    </row>
    <row r="521" ht="20.1" customHeight="1" spans="1:6">
      <c r="A521" s="32">
        <v>519</v>
      </c>
      <c r="B521" s="44" t="s">
        <v>1077</v>
      </c>
      <c r="C521" s="45">
        <v>60.88</v>
      </c>
      <c r="D521" s="46" t="s">
        <v>561</v>
      </c>
      <c r="E521" s="46" t="s">
        <v>83</v>
      </c>
      <c r="F521" s="32"/>
    </row>
    <row r="522" ht="20.1" customHeight="1" spans="1:6">
      <c r="A522" s="32">
        <v>520</v>
      </c>
      <c r="B522" s="44" t="s">
        <v>1078</v>
      </c>
      <c r="C522" s="45">
        <v>52.55</v>
      </c>
      <c r="D522" s="46" t="s">
        <v>552</v>
      </c>
      <c r="E522" s="46" t="s">
        <v>83</v>
      </c>
      <c r="F522" s="32"/>
    </row>
    <row r="523" ht="20.1" customHeight="1" spans="1:6">
      <c r="A523" s="32">
        <v>521</v>
      </c>
      <c r="B523" s="44" t="s">
        <v>1079</v>
      </c>
      <c r="C523" s="45">
        <v>51.26</v>
      </c>
      <c r="D523" s="46" t="s">
        <v>552</v>
      </c>
      <c r="E523" s="46" t="s">
        <v>83</v>
      </c>
      <c r="F523" s="32"/>
    </row>
    <row r="524" ht="20.1" customHeight="1" spans="1:6">
      <c r="A524" s="32">
        <v>522</v>
      </c>
      <c r="B524" s="44" t="s">
        <v>1080</v>
      </c>
      <c r="C524" s="45">
        <v>39.02</v>
      </c>
      <c r="D524" s="46" t="s">
        <v>124</v>
      </c>
      <c r="E524" s="46" t="s">
        <v>149</v>
      </c>
      <c r="F524" s="32"/>
    </row>
    <row r="525" ht="20.1" customHeight="1" spans="1:6">
      <c r="A525" s="32">
        <v>523</v>
      </c>
      <c r="B525" s="44" t="s">
        <v>1081</v>
      </c>
      <c r="C525" s="45">
        <v>44.83</v>
      </c>
      <c r="D525" s="46" t="s">
        <v>124</v>
      </c>
      <c r="E525" s="46" t="s">
        <v>149</v>
      </c>
      <c r="F525" s="32"/>
    </row>
    <row r="526" ht="20.1" customHeight="1" spans="1:6">
      <c r="A526" s="32">
        <v>524</v>
      </c>
      <c r="B526" s="44" t="s">
        <v>1082</v>
      </c>
      <c r="C526" s="45">
        <v>44.83</v>
      </c>
      <c r="D526" s="46" t="s">
        <v>124</v>
      </c>
      <c r="E526" s="46" t="s">
        <v>149</v>
      </c>
      <c r="F526" s="32"/>
    </row>
    <row r="527" ht="20.1" customHeight="1" spans="1:6">
      <c r="A527" s="32">
        <v>525</v>
      </c>
      <c r="B527" s="44" t="s">
        <v>1083</v>
      </c>
      <c r="C527" s="45">
        <v>44.83</v>
      </c>
      <c r="D527" s="46" t="s">
        <v>124</v>
      </c>
      <c r="E527" s="46" t="s">
        <v>149</v>
      </c>
      <c r="F527" s="32"/>
    </row>
    <row r="528" ht="20.1" customHeight="1" spans="1:6">
      <c r="A528" s="32">
        <v>526</v>
      </c>
      <c r="B528" s="44" t="s">
        <v>1084</v>
      </c>
      <c r="C528" s="45">
        <v>51.57</v>
      </c>
      <c r="D528" s="46" t="s">
        <v>552</v>
      </c>
      <c r="E528" s="46" t="s">
        <v>149</v>
      </c>
      <c r="F528" s="32"/>
    </row>
    <row r="529" ht="20.1" customHeight="1" spans="1:6">
      <c r="A529" s="32">
        <v>527</v>
      </c>
      <c r="B529" s="44" t="s">
        <v>1085</v>
      </c>
      <c r="C529" s="45">
        <v>51.57</v>
      </c>
      <c r="D529" s="46" t="s">
        <v>552</v>
      </c>
      <c r="E529" s="46" t="s">
        <v>85</v>
      </c>
      <c r="F529" s="32"/>
    </row>
    <row r="530" ht="20.1" customHeight="1" spans="1:6">
      <c r="A530" s="32">
        <v>528</v>
      </c>
      <c r="B530" s="44" t="s">
        <v>1086</v>
      </c>
      <c r="C530" s="45">
        <v>52.55</v>
      </c>
      <c r="D530" s="46" t="s">
        <v>552</v>
      </c>
      <c r="E530" s="46" t="s">
        <v>85</v>
      </c>
      <c r="F530" s="32"/>
    </row>
    <row r="531" ht="20.1" customHeight="1" spans="1:6">
      <c r="A531" s="32">
        <v>529</v>
      </c>
      <c r="B531" s="44" t="s">
        <v>1087</v>
      </c>
      <c r="C531" s="45">
        <v>60.88</v>
      </c>
      <c r="D531" s="46" t="s">
        <v>561</v>
      </c>
      <c r="E531" s="46" t="s">
        <v>85</v>
      </c>
      <c r="F531" s="32"/>
    </row>
    <row r="532" ht="20.1" customHeight="1" spans="1:6">
      <c r="A532" s="32">
        <v>530</v>
      </c>
      <c r="B532" s="44" t="s">
        <v>1088</v>
      </c>
      <c r="C532" s="45">
        <v>60.88</v>
      </c>
      <c r="D532" s="46" t="s">
        <v>561</v>
      </c>
      <c r="E532" s="46" t="s">
        <v>85</v>
      </c>
      <c r="F532" s="32"/>
    </row>
    <row r="533" ht="20.1" customHeight="1" spans="1:6">
      <c r="A533" s="32">
        <v>531</v>
      </c>
      <c r="B533" s="44" t="s">
        <v>1089</v>
      </c>
      <c r="C533" s="45">
        <v>52.55</v>
      </c>
      <c r="D533" s="46" t="s">
        <v>552</v>
      </c>
      <c r="E533" s="46" t="s">
        <v>85</v>
      </c>
      <c r="F533" s="32"/>
    </row>
    <row r="534" ht="20.1" customHeight="1" spans="1:6">
      <c r="A534" s="32">
        <v>532</v>
      </c>
      <c r="B534" s="44" t="s">
        <v>1090</v>
      </c>
      <c r="C534" s="45">
        <v>52.42</v>
      </c>
      <c r="D534" s="46" t="s">
        <v>552</v>
      </c>
      <c r="E534" s="46" t="s">
        <v>85</v>
      </c>
      <c r="F534" s="32"/>
    </row>
    <row r="535" ht="20.1" customHeight="1" spans="1:6">
      <c r="A535" s="32">
        <v>533</v>
      </c>
      <c r="B535" s="44" t="s">
        <v>1091</v>
      </c>
      <c r="C535" s="45">
        <v>60.39</v>
      </c>
      <c r="D535" s="46" t="s">
        <v>552</v>
      </c>
      <c r="E535" s="46" t="s">
        <v>85</v>
      </c>
      <c r="F535" s="32"/>
    </row>
    <row r="536" ht="20.1" customHeight="1" spans="1:6">
      <c r="A536" s="32">
        <v>534</v>
      </c>
      <c r="B536" s="44" t="s">
        <v>1092</v>
      </c>
      <c r="C536" s="45">
        <v>60.39</v>
      </c>
      <c r="D536" s="46" t="s">
        <v>552</v>
      </c>
      <c r="E536" s="46" t="s">
        <v>83</v>
      </c>
      <c r="F536" s="32"/>
    </row>
    <row r="537" ht="20.1" customHeight="1" spans="1:6">
      <c r="A537" s="32">
        <v>535</v>
      </c>
      <c r="B537" s="44" t="s">
        <v>1093</v>
      </c>
      <c r="C537" s="45">
        <v>52.42</v>
      </c>
      <c r="D537" s="46" t="s">
        <v>552</v>
      </c>
      <c r="E537" s="46" t="s">
        <v>83</v>
      </c>
      <c r="F537" s="32"/>
    </row>
    <row r="538" ht="20.1" customHeight="1" spans="1:6">
      <c r="A538" s="32">
        <v>536</v>
      </c>
      <c r="B538" s="44" t="s">
        <v>1094</v>
      </c>
      <c r="C538" s="45">
        <v>52.55</v>
      </c>
      <c r="D538" s="46" t="s">
        <v>552</v>
      </c>
      <c r="E538" s="46" t="s">
        <v>83</v>
      </c>
      <c r="F538" s="32"/>
    </row>
    <row r="539" ht="20.1" customHeight="1" spans="1:6">
      <c r="A539" s="32">
        <v>537</v>
      </c>
      <c r="B539" s="44" t="s">
        <v>1095</v>
      </c>
      <c r="C539" s="45">
        <v>60.88</v>
      </c>
      <c r="D539" s="46" t="s">
        <v>561</v>
      </c>
      <c r="E539" s="46" t="s">
        <v>83</v>
      </c>
      <c r="F539" s="32"/>
    </row>
    <row r="540" ht="20.1" customHeight="1" spans="1:6">
      <c r="A540" s="32">
        <v>538</v>
      </c>
      <c r="B540" s="44" t="s">
        <v>1096</v>
      </c>
      <c r="C540" s="45">
        <v>60.88</v>
      </c>
      <c r="D540" s="46" t="s">
        <v>561</v>
      </c>
      <c r="E540" s="46" t="s">
        <v>83</v>
      </c>
      <c r="F540" s="32"/>
    </row>
    <row r="541" ht="20.1" customHeight="1" spans="1:6">
      <c r="A541" s="32">
        <v>539</v>
      </c>
      <c r="B541" s="44" t="s">
        <v>1097</v>
      </c>
      <c r="C541" s="45">
        <v>52.55</v>
      </c>
      <c r="D541" s="46" t="s">
        <v>552</v>
      </c>
      <c r="E541" s="46" t="s">
        <v>83</v>
      </c>
      <c r="F541" s="32"/>
    </row>
    <row r="542" ht="20.1" customHeight="1" spans="1:6">
      <c r="A542" s="32">
        <v>540</v>
      </c>
      <c r="B542" s="44" t="s">
        <v>1098</v>
      </c>
      <c r="C542" s="45">
        <v>51.26</v>
      </c>
      <c r="D542" s="46" t="s">
        <v>552</v>
      </c>
      <c r="E542" s="46" t="s">
        <v>83</v>
      </c>
      <c r="F542" s="32"/>
    </row>
    <row r="543" ht="20.1" customHeight="1" spans="1:6">
      <c r="A543" s="32">
        <v>541</v>
      </c>
      <c r="B543" s="44" t="s">
        <v>1099</v>
      </c>
      <c r="C543" s="45">
        <v>39.02</v>
      </c>
      <c r="D543" s="46" t="s">
        <v>124</v>
      </c>
      <c r="E543" s="46" t="s">
        <v>149</v>
      </c>
      <c r="F543" s="32"/>
    </row>
    <row r="544" ht="20.1" customHeight="1" spans="1:6">
      <c r="A544" s="32">
        <v>542</v>
      </c>
      <c r="B544" s="44" t="s">
        <v>1100</v>
      </c>
      <c r="C544" s="45">
        <v>44.83</v>
      </c>
      <c r="D544" s="46" t="s">
        <v>124</v>
      </c>
      <c r="E544" s="46" t="s">
        <v>149</v>
      </c>
      <c r="F544" s="32"/>
    </row>
    <row r="545" ht="20.1" customHeight="1" spans="1:6">
      <c r="A545" s="32">
        <v>543</v>
      </c>
      <c r="B545" s="44" t="s">
        <v>1101</v>
      </c>
      <c r="C545" s="45">
        <v>44.83</v>
      </c>
      <c r="D545" s="46" t="s">
        <v>124</v>
      </c>
      <c r="E545" s="46" t="s">
        <v>149</v>
      </c>
      <c r="F545" s="32"/>
    </row>
    <row r="546" ht="20.1" customHeight="1" spans="1:6">
      <c r="A546" s="32">
        <v>544</v>
      </c>
      <c r="B546" s="44" t="s">
        <v>1102</v>
      </c>
      <c r="C546" s="45">
        <v>44.83</v>
      </c>
      <c r="D546" s="46" t="s">
        <v>124</v>
      </c>
      <c r="E546" s="46" t="s">
        <v>149</v>
      </c>
      <c r="F546" s="32"/>
    </row>
    <row r="547" ht="20.1" customHeight="1" spans="1:6">
      <c r="A547" s="32">
        <v>545</v>
      </c>
      <c r="B547" s="44" t="s">
        <v>1103</v>
      </c>
      <c r="C547" s="45">
        <v>51.57</v>
      </c>
      <c r="D547" s="46" t="s">
        <v>552</v>
      </c>
      <c r="E547" s="46" t="s">
        <v>149</v>
      </c>
      <c r="F547" s="32"/>
    </row>
    <row r="548" ht="20.1" customHeight="1" spans="1:6">
      <c r="A548" s="32">
        <v>546</v>
      </c>
      <c r="B548" s="44" t="s">
        <v>1104</v>
      </c>
      <c r="C548" s="45">
        <v>51.57</v>
      </c>
      <c r="D548" s="46" t="s">
        <v>552</v>
      </c>
      <c r="E548" s="46" t="s">
        <v>85</v>
      </c>
      <c r="F548" s="32"/>
    </row>
    <row r="549" ht="20.1" customHeight="1" spans="1:6">
      <c r="A549" s="32">
        <v>547</v>
      </c>
      <c r="B549" s="44" t="s">
        <v>1105</v>
      </c>
      <c r="C549" s="45">
        <v>52.55</v>
      </c>
      <c r="D549" s="46" t="s">
        <v>552</v>
      </c>
      <c r="E549" s="46" t="s">
        <v>85</v>
      </c>
      <c r="F549" s="32"/>
    </row>
    <row r="550" ht="20.1" customHeight="1" spans="1:6">
      <c r="A550" s="32">
        <v>548</v>
      </c>
      <c r="B550" s="44" t="s">
        <v>1106</v>
      </c>
      <c r="C550" s="45">
        <v>60.88</v>
      </c>
      <c r="D550" s="46" t="s">
        <v>561</v>
      </c>
      <c r="E550" s="46" t="s">
        <v>85</v>
      </c>
      <c r="F550" s="32"/>
    </row>
    <row r="551" ht="20.1" customHeight="1" spans="1:6">
      <c r="A551" s="32">
        <v>549</v>
      </c>
      <c r="B551" s="44" t="s">
        <v>1107</v>
      </c>
      <c r="C551" s="45">
        <v>60.88</v>
      </c>
      <c r="D551" s="46" t="s">
        <v>561</v>
      </c>
      <c r="E551" s="46" t="s">
        <v>85</v>
      </c>
      <c r="F551" s="32"/>
    </row>
    <row r="552" ht="20.1" customHeight="1" spans="1:6">
      <c r="A552" s="32">
        <v>550</v>
      </c>
      <c r="B552" s="44" t="s">
        <v>1108</v>
      </c>
      <c r="C552" s="45">
        <v>52.55</v>
      </c>
      <c r="D552" s="46" t="s">
        <v>552</v>
      </c>
      <c r="E552" s="46" t="s">
        <v>85</v>
      </c>
      <c r="F552" s="32"/>
    </row>
    <row r="553" ht="20.1" customHeight="1" spans="1:6">
      <c r="A553" s="32">
        <v>551</v>
      </c>
      <c r="B553" s="44" t="s">
        <v>1109</v>
      </c>
      <c r="C553" s="45">
        <v>52.42</v>
      </c>
      <c r="D553" s="46" t="s">
        <v>552</v>
      </c>
      <c r="E553" s="46" t="s">
        <v>85</v>
      </c>
      <c r="F553" s="32"/>
    </row>
    <row r="554" ht="20.1" customHeight="1" spans="1:6">
      <c r="A554" s="32">
        <v>552</v>
      </c>
      <c r="B554" s="44" t="s">
        <v>1110</v>
      </c>
      <c r="C554" s="45">
        <v>60.39</v>
      </c>
      <c r="D554" s="46" t="s">
        <v>552</v>
      </c>
      <c r="E554" s="46" t="s">
        <v>85</v>
      </c>
      <c r="F554" s="32"/>
    </row>
    <row r="555" ht="20.1" customHeight="1" spans="1:6">
      <c r="A555" s="32">
        <v>553</v>
      </c>
      <c r="B555" s="44" t="s">
        <v>1111</v>
      </c>
      <c r="C555" s="45">
        <v>60.39</v>
      </c>
      <c r="D555" s="46" t="s">
        <v>552</v>
      </c>
      <c r="E555" s="46" t="s">
        <v>83</v>
      </c>
      <c r="F555" s="32"/>
    </row>
    <row r="556" ht="20.1" customHeight="1" spans="1:6">
      <c r="A556" s="32">
        <v>554</v>
      </c>
      <c r="B556" s="44" t="s">
        <v>1112</v>
      </c>
      <c r="C556" s="45">
        <v>52.42</v>
      </c>
      <c r="D556" s="46" t="s">
        <v>552</v>
      </c>
      <c r="E556" s="46" t="s">
        <v>83</v>
      </c>
      <c r="F556" s="32"/>
    </row>
    <row r="557" ht="20.1" customHeight="1" spans="1:6">
      <c r="A557" s="32">
        <v>555</v>
      </c>
      <c r="B557" s="44" t="s">
        <v>1113</v>
      </c>
      <c r="C557" s="45">
        <v>52.55</v>
      </c>
      <c r="D557" s="46" t="s">
        <v>552</v>
      </c>
      <c r="E557" s="46" t="s">
        <v>83</v>
      </c>
      <c r="F557" s="32"/>
    </row>
    <row r="558" ht="20.1" customHeight="1" spans="1:6">
      <c r="A558" s="32">
        <v>556</v>
      </c>
      <c r="B558" s="44" t="s">
        <v>1114</v>
      </c>
      <c r="C558" s="45">
        <v>60.88</v>
      </c>
      <c r="D558" s="46" t="s">
        <v>561</v>
      </c>
      <c r="E558" s="46" t="s">
        <v>83</v>
      </c>
      <c r="F558" s="32"/>
    </row>
    <row r="559" ht="20.1" customHeight="1" spans="1:6">
      <c r="A559" s="32">
        <v>557</v>
      </c>
      <c r="B559" s="44" t="s">
        <v>1115</v>
      </c>
      <c r="C559" s="45">
        <v>60.88</v>
      </c>
      <c r="D559" s="46" t="s">
        <v>561</v>
      </c>
      <c r="E559" s="46" t="s">
        <v>83</v>
      </c>
      <c r="F559" s="32"/>
    </row>
    <row r="560" ht="20.1" customHeight="1" spans="1:6">
      <c r="A560" s="32">
        <v>558</v>
      </c>
      <c r="B560" s="44" t="s">
        <v>1116</v>
      </c>
      <c r="C560" s="45">
        <v>52.55</v>
      </c>
      <c r="D560" s="46" t="s">
        <v>552</v>
      </c>
      <c r="E560" s="46" t="s">
        <v>83</v>
      </c>
      <c r="F560" s="32"/>
    </row>
    <row r="561" ht="20.1" customHeight="1" spans="1:6">
      <c r="A561" s="32">
        <v>559</v>
      </c>
      <c r="B561" s="44" t="s">
        <v>1117</v>
      </c>
      <c r="C561" s="45">
        <v>51.26</v>
      </c>
      <c r="D561" s="46" t="s">
        <v>552</v>
      </c>
      <c r="E561" s="46" t="s">
        <v>83</v>
      </c>
      <c r="F561" s="32"/>
    </row>
    <row r="562" ht="20.1" customHeight="1" spans="1:6">
      <c r="A562" s="32">
        <v>560</v>
      </c>
      <c r="B562" s="44" t="s">
        <v>1118</v>
      </c>
      <c r="C562" s="45">
        <v>39.02</v>
      </c>
      <c r="D562" s="46" t="s">
        <v>124</v>
      </c>
      <c r="E562" s="46" t="s">
        <v>149</v>
      </c>
      <c r="F562" s="32"/>
    </row>
    <row r="563" ht="20.1" customHeight="1" spans="1:6">
      <c r="A563" s="32">
        <v>561</v>
      </c>
      <c r="B563" s="44" t="s">
        <v>1119</v>
      </c>
      <c r="C563" s="45">
        <v>44.83</v>
      </c>
      <c r="D563" s="46" t="s">
        <v>124</v>
      </c>
      <c r="E563" s="46" t="s">
        <v>149</v>
      </c>
      <c r="F563" s="32"/>
    </row>
    <row r="564" ht="20.1" customHeight="1" spans="1:6">
      <c r="A564" s="32">
        <v>562</v>
      </c>
      <c r="B564" s="44" t="s">
        <v>1120</v>
      </c>
      <c r="C564" s="45">
        <v>44.83</v>
      </c>
      <c r="D564" s="46" t="s">
        <v>124</v>
      </c>
      <c r="E564" s="46" t="s">
        <v>149</v>
      </c>
      <c r="F564" s="32"/>
    </row>
    <row r="565" ht="20.1" customHeight="1" spans="1:6">
      <c r="A565" s="32">
        <v>563</v>
      </c>
      <c r="B565" s="44" t="s">
        <v>1121</v>
      </c>
      <c r="C565" s="45">
        <v>44.83</v>
      </c>
      <c r="D565" s="46" t="s">
        <v>124</v>
      </c>
      <c r="E565" s="46" t="s">
        <v>149</v>
      </c>
      <c r="F565" s="32"/>
    </row>
    <row r="566" ht="20.1" customHeight="1" spans="1:6">
      <c r="A566" s="32">
        <v>564</v>
      </c>
      <c r="B566" s="44" t="s">
        <v>1122</v>
      </c>
      <c r="C566" s="45">
        <v>51.57</v>
      </c>
      <c r="D566" s="46" t="s">
        <v>552</v>
      </c>
      <c r="E566" s="46" t="s">
        <v>149</v>
      </c>
      <c r="F566" s="32"/>
    </row>
    <row r="567" ht="20.1" customHeight="1" spans="1:6">
      <c r="A567" s="32">
        <v>565</v>
      </c>
      <c r="B567" s="44" t="s">
        <v>1123</v>
      </c>
      <c r="C567" s="45">
        <v>51.57</v>
      </c>
      <c r="D567" s="46" t="s">
        <v>552</v>
      </c>
      <c r="E567" s="46" t="s">
        <v>85</v>
      </c>
      <c r="F567" s="32"/>
    </row>
    <row r="568" ht="20.1" customHeight="1" spans="1:6">
      <c r="A568" s="32">
        <v>566</v>
      </c>
      <c r="B568" s="44" t="s">
        <v>1124</v>
      </c>
      <c r="C568" s="45">
        <v>52.55</v>
      </c>
      <c r="D568" s="46" t="s">
        <v>552</v>
      </c>
      <c r="E568" s="46" t="s">
        <v>85</v>
      </c>
      <c r="F568" s="32"/>
    </row>
    <row r="569" ht="20.1" customHeight="1" spans="1:6">
      <c r="A569" s="32">
        <v>567</v>
      </c>
      <c r="B569" s="44" t="s">
        <v>1125</v>
      </c>
      <c r="C569" s="45">
        <v>60.88</v>
      </c>
      <c r="D569" s="46" t="s">
        <v>561</v>
      </c>
      <c r="E569" s="46" t="s">
        <v>85</v>
      </c>
      <c r="F569" s="32"/>
    </row>
    <row r="570" ht="20.1" customHeight="1" spans="1:6">
      <c r="A570" s="32">
        <v>568</v>
      </c>
      <c r="B570" s="44" t="s">
        <v>1126</v>
      </c>
      <c r="C570" s="45">
        <v>60.88</v>
      </c>
      <c r="D570" s="46" t="s">
        <v>561</v>
      </c>
      <c r="E570" s="46" t="s">
        <v>85</v>
      </c>
      <c r="F570" s="32"/>
    </row>
    <row r="571" ht="20.1" customHeight="1" spans="1:6">
      <c r="A571" s="32">
        <v>569</v>
      </c>
      <c r="B571" s="44" t="s">
        <v>1127</v>
      </c>
      <c r="C571" s="45">
        <v>52.55</v>
      </c>
      <c r="D571" s="46" t="s">
        <v>552</v>
      </c>
      <c r="E571" s="46" t="s">
        <v>85</v>
      </c>
      <c r="F571" s="32"/>
    </row>
    <row r="572" ht="20.1" customHeight="1" spans="1:6">
      <c r="A572" s="32">
        <v>570</v>
      </c>
      <c r="B572" s="44" t="s">
        <v>1128</v>
      </c>
      <c r="C572" s="45">
        <v>52.42</v>
      </c>
      <c r="D572" s="46" t="s">
        <v>552</v>
      </c>
      <c r="E572" s="46" t="s">
        <v>85</v>
      </c>
      <c r="F572" s="32"/>
    </row>
    <row r="573" ht="20.1" customHeight="1" spans="1:6">
      <c r="A573" s="32">
        <v>571</v>
      </c>
      <c r="B573" s="44" t="s">
        <v>1129</v>
      </c>
      <c r="C573" s="45">
        <v>60.39</v>
      </c>
      <c r="D573" s="46" t="s">
        <v>552</v>
      </c>
      <c r="E573" s="46" t="s">
        <v>85</v>
      </c>
      <c r="F573" s="32"/>
    </row>
    <row r="574" ht="20.1" customHeight="1" spans="1:6">
      <c r="A574" s="32">
        <v>572</v>
      </c>
      <c r="B574" s="44" t="s">
        <v>1130</v>
      </c>
      <c r="C574" s="45">
        <v>60.39</v>
      </c>
      <c r="D574" s="46" t="s">
        <v>552</v>
      </c>
      <c r="E574" s="46" t="s">
        <v>83</v>
      </c>
      <c r="F574" s="32"/>
    </row>
    <row r="575" ht="20.1" customHeight="1" spans="1:6">
      <c r="A575" s="32">
        <v>573</v>
      </c>
      <c r="B575" s="44" t="s">
        <v>1131</v>
      </c>
      <c r="C575" s="45">
        <v>52.42</v>
      </c>
      <c r="D575" s="46" t="s">
        <v>552</v>
      </c>
      <c r="E575" s="46" t="s">
        <v>83</v>
      </c>
      <c r="F575" s="32"/>
    </row>
    <row r="576" ht="20.1" customHeight="1" spans="1:6">
      <c r="A576" s="32">
        <v>574</v>
      </c>
      <c r="B576" s="44" t="s">
        <v>1132</v>
      </c>
      <c r="C576" s="45">
        <v>52.55</v>
      </c>
      <c r="D576" s="46" t="s">
        <v>552</v>
      </c>
      <c r="E576" s="46" t="s">
        <v>83</v>
      </c>
      <c r="F576" s="32"/>
    </row>
    <row r="577" ht="20.1" customHeight="1" spans="1:6">
      <c r="A577" s="32">
        <v>575</v>
      </c>
      <c r="B577" s="44" t="s">
        <v>1133</v>
      </c>
      <c r="C577" s="45">
        <v>60.88</v>
      </c>
      <c r="D577" s="46" t="s">
        <v>561</v>
      </c>
      <c r="E577" s="46" t="s">
        <v>83</v>
      </c>
      <c r="F577" s="32"/>
    </row>
    <row r="578" ht="20.1" customHeight="1" spans="1:6">
      <c r="A578" s="32">
        <v>576</v>
      </c>
      <c r="B578" s="44" t="s">
        <v>1134</v>
      </c>
      <c r="C578" s="45">
        <v>60.88</v>
      </c>
      <c r="D578" s="46" t="s">
        <v>561</v>
      </c>
      <c r="E578" s="46" t="s">
        <v>83</v>
      </c>
      <c r="F578" s="32"/>
    </row>
    <row r="579" ht="20.1" customHeight="1" spans="1:6">
      <c r="A579" s="32">
        <v>577</v>
      </c>
      <c r="B579" s="44" t="s">
        <v>1135</v>
      </c>
      <c r="C579" s="45">
        <v>52.55</v>
      </c>
      <c r="D579" s="46" t="s">
        <v>552</v>
      </c>
      <c r="E579" s="46" t="s">
        <v>83</v>
      </c>
      <c r="F579" s="32"/>
    </row>
    <row r="580" ht="20.1" customHeight="1" spans="1:6">
      <c r="A580" s="32">
        <v>578</v>
      </c>
      <c r="B580" s="44" t="s">
        <v>1136</v>
      </c>
      <c r="C580" s="45">
        <v>51.26</v>
      </c>
      <c r="D580" s="46" t="s">
        <v>552</v>
      </c>
      <c r="E580" s="46" t="s">
        <v>83</v>
      </c>
      <c r="F580" s="32"/>
    </row>
    <row r="581" ht="20.1" customHeight="1" spans="1:6">
      <c r="A581" s="32">
        <v>579</v>
      </c>
      <c r="B581" s="44" t="s">
        <v>1137</v>
      </c>
      <c r="C581" s="45">
        <v>39.02</v>
      </c>
      <c r="D581" s="46" t="s">
        <v>124</v>
      </c>
      <c r="E581" s="46" t="s">
        <v>149</v>
      </c>
      <c r="F581" s="32"/>
    </row>
    <row r="582" ht="20.1" customHeight="1" spans="1:6">
      <c r="A582" s="32">
        <v>580</v>
      </c>
      <c r="B582" s="44" t="s">
        <v>1138</v>
      </c>
      <c r="C582" s="45">
        <v>44.83</v>
      </c>
      <c r="D582" s="46" t="s">
        <v>124</v>
      </c>
      <c r="E582" s="46" t="s">
        <v>149</v>
      </c>
      <c r="F582" s="32"/>
    </row>
    <row r="583" ht="20.1" customHeight="1" spans="1:6">
      <c r="A583" s="32">
        <v>581</v>
      </c>
      <c r="B583" s="44" t="s">
        <v>1139</v>
      </c>
      <c r="C583" s="45">
        <v>44.83</v>
      </c>
      <c r="D583" s="46" t="s">
        <v>124</v>
      </c>
      <c r="E583" s="46" t="s">
        <v>149</v>
      </c>
      <c r="F583" s="32"/>
    </row>
    <row r="584" ht="20.1" customHeight="1" spans="1:6">
      <c r="A584" s="32">
        <v>582</v>
      </c>
      <c r="B584" s="44" t="s">
        <v>1140</v>
      </c>
      <c r="C584" s="45">
        <v>44.83</v>
      </c>
      <c r="D584" s="46" t="s">
        <v>124</v>
      </c>
      <c r="E584" s="46" t="s">
        <v>149</v>
      </c>
      <c r="F584" s="32"/>
    </row>
    <row r="585" ht="20.1" customHeight="1" spans="1:6">
      <c r="A585" s="32">
        <v>583</v>
      </c>
      <c r="B585" s="44" t="s">
        <v>1141</v>
      </c>
      <c r="C585" s="45">
        <v>51.57</v>
      </c>
      <c r="D585" s="46" t="s">
        <v>552</v>
      </c>
      <c r="E585" s="46" t="s">
        <v>149</v>
      </c>
      <c r="F585" s="32"/>
    </row>
    <row r="586" ht="20.1" customHeight="1" spans="1:6">
      <c r="A586" s="32">
        <v>584</v>
      </c>
      <c r="B586" s="44" t="s">
        <v>1142</v>
      </c>
      <c r="C586" s="45">
        <v>51.57</v>
      </c>
      <c r="D586" s="46" t="s">
        <v>552</v>
      </c>
      <c r="E586" s="46" t="s">
        <v>85</v>
      </c>
      <c r="F586" s="32"/>
    </row>
    <row r="587" ht="20.1" customHeight="1" spans="1:6">
      <c r="A587" s="32">
        <v>585</v>
      </c>
      <c r="B587" s="44" t="s">
        <v>1143</v>
      </c>
      <c r="C587" s="45">
        <v>52.55</v>
      </c>
      <c r="D587" s="46" t="s">
        <v>552</v>
      </c>
      <c r="E587" s="46" t="s">
        <v>85</v>
      </c>
      <c r="F587" s="32"/>
    </row>
    <row r="588" ht="20.1" customHeight="1" spans="1:6">
      <c r="A588" s="32">
        <v>586</v>
      </c>
      <c r="B588" s="44" t="s">
        <v>1144</v>
      </c>
      <c r="C588" s="45">
        <v>60.88</v>
      </c>
      <c r="D588" s="46" t="s">
        <v>561</v>
      </c>
      <c r="E588" s="46" t="s">
        <v>85</v>
      </c>
      <c r="F588" s="32"/>
    </row>
    <row r="589" ht="20.1" customHeight="1" spans="1:6">
      <c r="A589" s="32">
        <v>587</v>
      </c>
      <c r="B589" s="44" t="s">
        <v>1145</v>
      </c>
      <c r="C589" s="45">
        <v>60.88</v>
      </c>
      <c r="D589" s="46" t="s">
        <v>561</v>
      </c>
      <c r="E589" s="46" t="s">
        <v>85</v>
      </c>
      <c r="F589" s="32"/>
    </row>
    <row r="590" ht="20.1" customHeight="1" spans="1:6">
      <c r="A590" s="32">
        <v>588</v>
      </c>
      <c r="B590" s="44" t="s">
        <v>1146</v>
      </c>
      <c r="C590" s="45">
        <v>52.55</v>
      </c>
      <c r="D590" s="46" t="s">
        <v>552</v>
      </c>
      <c r="E590" s="46" t="s">
        <v>85</v>
      </c>
      <c r="F590" s="32"/>
    </row>
    <row r="591" ht="20.1" customHeight="1" spans="1:6">
      <c r="A591" s="32">
        <v>589</v>
      </c>
      <c r="B591" s="44" t="s">
        <v>1147</v>
      </c>
      <c r="C591" s="45">
        <v>52.42</v>
      </c>
      <c r="D591" s="46" t="s">
        <v>552</v>
      </c>
      <c r="E591" s="46" t="s">
        <v>85</v>
      </c>
      <c r="F591" s="32"/>
    </row>
    <row r="592" ht="20.1" customHeight="1" spans="1:6">
      <c r="A592" s="32">
        <v>590</v>
      </c>
      <c r="B592" s="44" t="s">
        <v>1148</v>
      </c>
      <c r="C592" s="45">
        <v>60.39</v>
      </c>
      <c r="D592" s="46" t="s">
        <v>552</v>
      </c>
      <c r="E592" s="46" t="s">
        <v>85</v>
      </c>
      <c r="F592" s="32"/>
    </row>
    <row r="593" ht="20.1" customHeight="1" spans="1:6">
      <c r="A593" s="32">
        <v>591</v>
      </c>
      <c r="B593" s="44" t="s">
        <v>1149</v>
      </c>
      <c r="C593" s="45">
        <v>51.48</v>
      </c>
      <c r="D593" s="46" t="s">
        <v>552</v>
      </c>
      <c r="E593" s="46" t="s">
        <v>83</v>
      </c>
      <c r="F593" s="32"/>
    </row>
    <row r="594" ht="20.1" customHeight="1" spans="1:6">
      <c r="A594" s="32">
        <v>592</v>
      </c>
      <c r="B594" s="44" t="s">
        <v>1150</v>
      </c>
      <c r="C594" s="45">
        <v>25.82</v>
      </c>
      <c r="D594" s="46" t="s">
        <v>124</v>
      </c>
      <c r="E594" s="46" t="s">
        <v>149</v>
      </c>
      <c r="F594" s="32"/>
    </row>
    <row r="595" ht="20.1" customHeight="1" spans="1:6">
      <c r="A595" s="32">
        <v>593</v>
      </c>
      <c r="B595" s="44" t="s">
        <v>1151</v>
      </c>
      <c r="C595" s="45">
        <v>45.05</v>
      </c>
      <c r="D595" s="46" t="s">
        <v>124</v>
      </c>
      <c r="E595" s="46" t="s">
        <v>149</v>
      </c>
      <c r="F595" s="32"/>
    </row>
    <row r="596" ht="20.1" customHeight="1" spans="1:6">
      <c r="A596" s="32">
        <v>594</v>
      </c>
      <c r="B596" s="44" t="s">
        <v>1152</v>
      </c>
      <c r="C596" s="45">
        <v>45.05</v>
      </c>
      <c r="D596" s="46" t="s">
        <v>124</v>
      </c>
      <c r="E596" s="46" t="s">
        <v>149</v>
      </c>
      <c r="F596" s="32"/>
    </row>
    <row r="597" ht="20.1" customHeight="1" spans="1:6">
      <c r="A597" s="32">
        <v>595</v>
      </c>
      <c r="B597" s="44" t="s">
        <v>1153</v>
      </c>
      <c r="C597" s="45">
        <v>45.05</v>
      </c>
      <c r="D597" s="46" t="s">
        <v>124</v>
      </c>
      <c r="E597" s="46" t="s">
        <v>149</v>
      </c>
      <c r="F597" s="32"/>
    </row>
    <row r="598" ht="20.1" customHeight="1" spans="1:6">
      <c r="A598" s="32">
        <v>596</v>
      </c>
      <c r="B598" s="44" t="s">
        <v>1154</v>
      </c>
      <c r="C598" s="45">
        <v>51.57</v>
      </c>
      <c r="D598" s="46" t="s">
        <v>552</v>
      </c>
      <c r="E598" s="46" t="s">
        <v>149</v>
      </c>
      <c r="F598" s="32"/>
    </row>
    <row r="599" ht="20.1" customHeight="1" spans="1:6">
      <c r="A599" s="32">
        <v>597</v>
      </c>
      <c r="B599" s="44" t="s">
        <v>1155</v>
      </c>
      <c r="C599" s="45">
        <v>60.07</v>
      </c>
      <c r="D599" s="46" t="s">
        <v>552</v>
      </c>
      <c r="E599" s="46" t="s">
        <v>83</v>
      </c>
      <c r="F599" s="32"/>
    </row>
    <row r="600" ht="20.1" customHeight="1" spans="1:6">
      <c r="A600" s="32">
        <v>598</v>
      </c>
      <c r="B600" s="44" t="s">
        <v>1156</v>
      </c>
      <c r="C600" s="45">
        <v>52.59</v>
      </c>
      <c r="D600" s="46" t="s">
        <v>552</v>
      </c>
      <c r="E600" s="46" t="s">
        <v>83</v>
      </c>
      <c r="F600" s="32"/>
    </row>
    <row r="601" ht="20.1" customHeight="1" spans="1:6">
      <c r="A601" s="32">
        <v>599</v>
      </c>
      <c r="B601" s="44" t="s">
        <v>1157</v>
      </c>
      <c r="C601" s="45">
        <v>52.59</v>
      </c>
      <c r="D601" s="46" t="s">
        <v>552</v>
      </c>
      <c r="E601" s="46" t="s">
        <v>83</v>
      </c>
      <c r="F601" s="32"/>
    </row>
    <row r="602" ht="20.1" customHeight="1" spans="1:6">
      <c r="A602" s="32">
        <v>600</v>
      </c>
      <c r="B602" s="44" t="s">
        <v>1158</v>
      </c>
      <c r="C602" s="45">
        <v>60.87</v>
      </c>
      <c r="D602" s="46" t="s">
        <v>561</v>
      </c>
      <c r="E602" s="46" t="s">
        <v>83</v>
      </c>
      <c r="F602" s="32"/>
    </row>
    <row r="603" ht="20.1" customHeight="1" spans="1:6">
      <c r="A603" s="32">
        <v>601</v>
      </c>
      <c r="B603" s="44" t="s">
        <v>1159</v>
      </c>
      <c r="C603" s="45">
        <v>60.87</v>
      </c>
      <c r="D603" s="46" t="s">
        <v>561</v>
      </c>
      <c r="E603" s="46" t="s">
        <v>83</v>
      </c>
      <c r="F603" s="32"/>
    </row>
    <row r="604" ht="20.1" customHeight="1" spans="1:6">
      <c r="A604" s="32">
        <v>602</v>
      </c>
      <c r="B604" s="44" t="s">
        <v>1160</v>
      </c>
      <c r="C604" s="45">
        <v>52.59</v>
      </c>
      <c r="D604" s="46" t="s">
        <v>552</v>
      </c>
      <c r="E604" s="46" t="s">
        <v>83</v>
      </c>
      <c r="F604" s="32"/>
    </row>
    <row r="605" ht="20.1" customHeight="1" spans="1:6">
      <c r="A605" s="32">
        <v>603</v>
      </c>
      <c r="B605" s="44" t="s">
        <v>1161</v>
      </c>
      <c r="C605" s="45">
        <v>51.29</v>
      </c>
      <c r="D605" s="46" t="s">
        <v>552</v>
      </c>
      <c r="E605" s="46" t="s">
        <v>83</v>
      </c>
      <c r="F605" s="32"/>
    </row>
    <row r="606" ht="20.1" customHeight="1" spans="1:6">
      <c r="A606" s="32">
        <v>604</v>
      </c>
      <c r="B606" s="44" t="s">
        <v>1162</v>
      </c>
      <c r="C606" s="45">
        <v>38.76</v>
      </c>
      <c r="D606" s="46" t="s">
        <v>124</v>
      </c>
      <c r="E606" s="46" t="s">
        <v>149</v>
      </c>
      <c r="F606" s="32"/>
    </row>
    <row r="607" ht="20.1" customHeight="1" spans="1:6">
      <c r="A607" s="32">
        <v>605</v>
      </c>
      <c r="B607" s="44" t="s">
        <v>1163</v>
      </c>
      <c r="C607" s="45">
        <v>44.96</v>
      </c>
      <c r="D607" s="46" t="s">
        <v>552</v>
      </c>
      <c r="E607" s="46" t="s">
        <v>149</v>
      </c>
      <c r="F607" s="32"/>
    </row>
    <row r="608" ht="20.1" customHeight="1" spans="1:6">
      <c r="A608" s="32">
        <v>606</v>
      </c>
      <c r="B608" s="44" t="s">
        <v>1164</v>
      </c>
      <c r="C608" s="45">
        <v>44.96</v>
      </c>
      <c r="D608" s="46" t="s">
        <v>552</v>
      </c>
      <c r="E608" s="46" t="s">
        <v>149</v>
      </c>
      <c r="F608" s="32"/>
    </row>
    <row r="609" ht="20.1" customHeight="1" spans="1:6">
      <c r="A609" s="32">
        <v>607</v>
      </c>
      <c r="B609" s="44" t="s">
        <v>1165</v>
      </c>
      <c r="C609" s="45">
        <v>44.96</v>
      </c>
      <c r="D609" s="46" t="s">
        <v>552</v>
      </c>
      <c r="E609" s="46" t="s">
        <v>149</v>
      </c>
      <c r="F609" s="32"/>
    </row>
    <row r="610" ht="20.1" customHeight="1" spans="1:6">
      <c r="A610" s="32">
        <v>608</v>
      </c>
      <c r="B610" s="44" t="s">
        <v>1166</v>
      </c>
      <c r="C610" s="45">
        <v>51.29</v>
      </c>
      <c r="D610" s="46" t="s">
        <v>552</v>
      </c>
      <c r="E610" s="46" t="s">
        <v>149</v>
      </c>
      <c r="F610" s="32"/>
    </row>
    <row r="611" ht="20.1" customHeight="1" spans="1:6">
      <c r="A611" s="32">
        <v>609</v>
      </c>
      <c r="B611" s="44" t="s">
        <v>1167</v>
      </c>
      <c r="C611" s="45">
        <v>51.44</v>
      </c>
      <c r="D611" s="46" t="s">
        <v>552</v>
      </c>
      <c r="E611" s="46" t="s">
        <v>85</v>
      </c>
      <c r="F611" s="32"/>
    </row>
    <row r="612" ht="20.1" customHeight="1" spans="1:6">
      <c r="A612" s="32">
        <v>610</v>
      </c>
      <c r="B612" s="44" t="s">
        <v>1168</v>
      </c>
      <c r="C612" s="45">
        <v>52.59</v>
      </c>
      <c r="D612" s="46" t="s">
        <v>552</v>
      </c>
      <c r="E612" s="46" t="s">
        <v>85</v>
      </c>
      <c r="F612" s="32"/>
    </row>
    <row r="613" ht="20.1" customHeight="1" spans="1:6">
      <c r="A613" s="32">
        <v>611</v>
      </c>
      <c r="B613" s="44" t="s">
        <v>1169</v>
      </c>
      <c r="C613" s="45">
        <v>60.87</v>
      </c>
      <c r="D613" s="46" t="s">
        <v>561</v>
      </c>
      <c r="E613" s="46" t="s">
        <v>85</v>
      </c>
      <c r="F613" s="32"/>
    </row>
    <row r="614" ht="20.1" customHeight="1" spans="1:6">
      <c r="A614" s="32">
        <v>612</v>
      </c>
      <c r="B614" s="44" t="s">
        <v>1170</v>
      </c>
      <c r="C614" s="45">
        <v>60.87</v>
      </c>
      <c r="D614" s="46" t="s">
        <v>561</v>
      </c>
      <c r="E614" s="46" t="s">
        <v>85</v>
      </c>
      <c r="F614" s="32"/>
    </row>
    <row r="615" ht="20.1" customHeight="1" spans="1:6">
      <c r="A615" s="32">
        <v>613</v>
      </c>
      <c r="B615" s="44" t="s">
        <v>1171</v>
      </c>
      <c r="C615" s="45">
        <v>52.59</v>
      </c>
      <c r="D615" s="46" t="s">
        <v>552</v>
      </c>
      <c r="E615" s="46" t="s">
        <v>85</v>
      </c>
      <c r="F615" s="32"/>
    </row>
    <row r="616" ht="20.1" customHeight="1" spans="1:6">
      <c r="A616" s="32">
        <v>614</v>
      </c>
      <c r="B616" s="44" t="s">
        <v>1172</v>
      </c>
      <c r="C616" s="45">
        <v>52.59</v>
      </c>
      <c r="D616" s="46" t="s">
        <v>552</v>
      </c>
      <c r="E616" s="46" t="s">
        <v>85</v>
      </c>
      <c r="F616" s="32"/>
    </row>
    <row r="617" ht="20.1" customHeight="1" spans="1:6">
      <c r="A617" s="32">
        <v>615</v>
      </c>
      <c r="B617" s="44" t="s">
        <v>1173</v>
      </c>
      <c r="C617" s="45">
        <v>60.07</v>
      </c>
      <c r="D617" s="46" t="s">
        <v>552</v>
      </c>
      <c r="E617" s="46" t="s">
        <v>85</v>
      </c>
      <c r="F617" s="32"/>
    </row>
    <row r="618" ht="20.1" customHeight="1" spans="1:6">
      <c r="A618" s="32">
        <v>616</v>
      </c>
      <c r="B618" s="44" t="s">
        <v>1174</v>
      </c>
      <c r="C618" s="45">
        <v>60.07</v>
      </c>
      <c r="D618" s="46" t="s">
        <v>552</v>
      </c>
      <c r="E618" s="46" t="s">
        <v>83</v>
      </c>
      <c r="F618" s="32"/>
    </row>
    <row r="619" ht="20.1" customHeight="1" spans="1:6">
      <c r="A619" s="32">
        <v>617</v>
      </c>
      <c r="B619" s="44" t="s">
        <v>1175</v>
      </c>
      <c r="C619" s="45">
        <v>52.59</v>
      </c>
      <c r="D619" s="46" t="s">
        <v>552</v>
      </c>
      <c r="E619" s="46" t="s">
        <v>83</v>
      </c>
      <c r="F619" s="32"/>
    </row>
    <row r="620" ht="20.1" customHeight="1" spans="1:6">
      <c r="A620" s="32">
        <v>618</v>
      </c>
      <c r="B620" s="44" t="s">
        <v>1176</v>
      </c>
      <c r="C620" s="45">
        <v>52.59</v>
      </c>
      <c r="D620" s="46" t="s">
        <v>552</v>
      </c>
      <c r="E620" s="46" t="s">
        <v>83</v>
      </c>
      <c r="F620" s="32"/>
    </row>
    <row r="621" ht="20.1" customHeight="1" spans="1:6">
      <c r="A621" s="32">
        <v>619</v>
      </c>
      <c r="B621" s="44" t="s">
        <v>1177</v>
      </c>
      <c r="C621" s="45">
        <v>60.87</v>
      </c>
      <c r="D621" s="46" t="s">
        <v>561</v>
      </c>
      <c r="E621" s="46" t="s">
        <v>83</v>
      </c>
      <c r="F621" s="32"/>
    </row>
    <row r="622" ht="20.1" customHeight="1" spans="1:6">
      <c r="A622" s="32">
        <v>620</v>
      </c>
      <c r="B622" s="44" t="s">
        <v>1178</v>
      </c>
      <c r="C622" s="45">
        <v>60.87</v>
      </c>
      <c r="D622" s="46" t="s">
        <v>561</v>
      </c>
      <c r="E622" s="46" t="s">
        <v>83</v>
      </c>
      <c r="F622" s="32"/>
    </row>
    <row r="623" ht="20.1" customHeight="1" spans="1:6">
      <c r="A623" s="32">
        <v>621</v>
      </c>
      <c r="B623" s="44" t="s">
        <v>1179</v>
      </c>
      <c r="C623" s="45">
        <v>52.59</v>
      </c>
      <c r="D623" s="46" t="s">
        <v>552</v>
      </c>
      <c r="E623" s="46" t="s">
        <v>83</v>
      </c>
      <c r="F623" s="32"/>
    </row>
    <row r="624" ht="20.1" customHeight="1" spans="1:6">
      <c r="A624" s="32">
        <v>622</v>
      </c>
      <c r="B624" s="44" t="s">
        <v>1180</v>
      </c>
      <c r="C624" s="45">
        <v>51.29</v>
      </c>
      <c r="D624" s="46" t="s">
        <v>552</v>
      </c>
      <c r="E624" s="46" t="s">
        <v>83</v>
      </c>
      <c r="F624" s="32"/>
    </row>
    <row r="625" ht="20.1" customHeight="1" spans="1:6">
      <c r="A625" s="32">
        <v>623</v>
      </c>
      <c r="B625" s="44" t="s">
        <v>1181</v>
      </c>
      <c r="C625" s="45">
        <v>38.76</v>
      </c>
      <c r="D625" s="46" t="s">
        <v>124</v>
      </c>
      <c r="E625" s="46" t="s">
        <v>149</v>
      </c>
      <c r="F625" s="32"/>
    </row>
    <row r="626" ht="20.1" customHeight="1" spans="1:6">
      <c r="A626" s="32">
        <v>624</v>
      </c>
      <c r="B626" s="44" t="s">
        <v>1182</v>
      </c>
      <c r="C626" s="45">
        <v>44.96</v>
      </c>
      <c r="D626" s="46" t="s">
        <v>124</v>
      </c>
      <c r="E626" s="46" t="s">
        <v>149</v>
      </c>
      <c r="F626" s="32"/>
    </row>
    <row r="627" ht="20.1" customHeight="1" spans="1:6">
      <c r="A627" s="32">
        <v>625</v>
      </c>
      <c r="B627" s="44" t="s">
        <v>1183</v>
      </c>
      <c r="C627" s="45">
        <v>44.96</v>
      </c>
      <c r="D627" s="46" t="s">
        <v>124</v>
      </c>
      <c r="E627" s="46" t="s">
        <v>149</v>
      </c>
      <c r="F627" s="32"/>
    </row>
    <row r="628" ht="20.1" customHeight="1" spans="1:6">
      <c r="A628" s="32">
        <v>626</v>
      </c>
      <c r="B628" s="44" t="s">
        <v>1184</v>
      </c>
      <c r="C628" s="45">
        <v>44.96</v>
      </c>
      <c r="D628" s="46" t="s">
        <v>124</v>
      </c>
      <c r="E628" s="46" t="s">
        <v>149</v>
      </c>
      <c r="F628" s="32"/>
    </row>
    <row r="629" ht="20.1" customHeight="1" spans="1:6">
      <c r="A629" s="32">
        <v>627</v>
      </c>
      <c r="B629" s="44" t="s">
        <v>1185</v>
      </c>
      <c r="C629" s="45">
        <v>51.29</v>
      </c>
      <c r="D629" s="46" t="s">
        <v>552</v>
      </c>
      <c r="E629" s="46" t="s">
        <v>149</v>
      </c>
      <c r="F629" s="32"/>
    </row>
    <row r="630" ht="20.1" customHeight="1" spans="1:6">
      <c r="A630" s="32">
        <v>628</v>
      </c>
      <c r="B630" s="44" t="s">
        <v>1186</v>
      </c>
      <c r="C630" s="45">
        <v>51.44</v>
      </c>
      <c r="D630" s="46" t="s">
        <v>552</v>
      </c>
      <c r="E630" s="46" t="s">
        <v>85</v>
      </c>
      <c r="F630" s="32"/>
    </row>
    <row r="631" ht="20.1" customHeight="1" spans="1:6">
      <c r="A631" s="32">
        <v>629</v>
      </c>
      <c r="B631" s="44" t="s">
        <v>1187</v>
      </c>
      <c r="C631" s="45">
        <v>52.59</v>
      </c>
      <c r="D631" s="46" t="s">
        <v>552</v>
      </c>
      <c r="E631" s="46" t="s">
        <v>85</v>
      </c>
      <c r="F631" s="32"/>
    </row>
    <row r="632" ht="20.1" customHeight="1" spans="1:6">
      <c r="A632" s="32">
        <v>630</v>
      </c>
      <c r="B632" s="44" t="s">
        <v>1188</v>
      </c>
      <c r="C632" s="45">
        <v>60.87</v>
      </c>
      <c r="D632" s="46" t="s">
        <v>561</v>
      </c>
      <c r="E632" s="46" t="s">
        <v>85</v>
      </c>
      <c r="F632" s="32"/>
    </row>
    <row r="633" ht="20.1" customHeight="1" spans="1:6">
      <c r="A633" s="32">
        <v>631</v>
      </c>
      <c r="B633" s="44" t="s">
        <v>1189</v>
      </c>
      <c r="C633" s="45">
        <v>60.87</v>
      </c>
      <c r="D633" s="46" t="s">
        <v>561</v>
      </c>
      <c r="E633" s="46" t="s">
        <v>85</v>
      </c>
      <c r="F633" s="32"/>
    </row>
    <row r="634" ht="20.1" customHeight="1" spans="1:6">
      <c r="A634" s="32">
        <v>632</v>
      </c>
      <c r="B634" s="44" t="s">
        <v>1190</v>
      </c>
      <c r="C634" s="45">
        <v>52.59</v>
      </c>
      <c r="D634" s="46" t="s">
        <v>552</v>
      </c>
      <c r="E634" s="46" t="s">
        <v>85</v>
      </c>
      <c r="F634" s="32"/>
    </row>
    <row r="635" ht="20.1" customHeight="1" spans="1:6">
      <c r="A635" s="32">
        <v>633</v>
      </c>
      <c r="B635" s="44" t="s">
        <v>1191</v>
      </c>
      <c r="C635" s="45">
        <v>52.59</v>
      </c>
      <c r="D635" s="46" t="s">
        <v>552</v>
      </c>
      <c r="E635" s="46" t="s">
        <v>85</v>
      </c>
      <c r="F635" s="32"/>
    </row>
    <row r="636" ht="20.1" customHeight="1" spans="1:6">
      <c r="A636" s="32">
        <v>634</v>
      </c>
      <c r="B636" s="44" t="s">
        <v>1192</v>
      </c>
      <c r="C636" s="45">
        <v>60.07</v>
      </c>
      <c r="D636" s="46" t="s">
        <v>552</v>
      </c>
      <c r="E636" s="46" t="s">
        <v>85</v>
      </c>
      <c r="F636" s="32"/>
    </row>
    <row r="637" ht="20.1" customHeight="1" spans="1:6">
      <c r="A637" s="32">
        <v>635</v>
      </c>
      <c r="B637" s="44" t="s">
        <v>1193</v>
      </c>
      <c r="C637" s="45">
        <v>60.85</v>
      </c>
      <c r="D637" s="46" t="s">
        <v>552</v>
      </c>
      <c r="E637" s="46" t="s">
        <v>83</v>
      </c>
      <c r="F637" s="32"/>
    </row>
    <row r="638" ht="20.1" customHeight="1" spans="1:6">
      <c r="A638" s="32">
        <v>636</v>
      </c>
      <c r="B638" s="44" t="s">
        <v>1194</v>
      </c>
      <c r="C638" s="45">
        <v>52.81</v>
      </c>
      <c r="D638" s="46" t="s">
        <v>552</v>
      </c>
      <c r="E638" s="46" t="s">
        <v>83</v>
      </c>
      <c r="F638" s="32"/>
    </row>
    <row r="639" ht="20.1" customHeight="1" spans="1:6">
      <c r="A639" s="32">
        <v>637</v>
      </c>
      <c r="B639" s="44" t="s">
        <v>1195</v>
      </c>
      <c r="C639" s="45">
        <v>52.94</v>
      </c>
      <c r="D639" s="46" t="s">
        <v>552</v>
      </c>
      <c r="E639" s="46" t="s">
        <v>83</v>
      </c>
      <c r="F639" s="32"/>
    </row>
    <row r="640" ht="20.1" customHeight="1" spans="1:6">
      <c r="A640" s="32">
        <v>638</v>
      </c>
      <c r="B640" s="44" t="s">
        <v>1196</v>
      </c>
      <c r="C640" s="45">
        <v>61.34</v>
      </c>
      <c r="D640" s="46" t="s">
        <v>561</v>
      </c>
      <c r="E640" s="46" t="s">
        <v>83</v>
      </c>
      <c r="F640" s="32"/>
    </row>
    <row r="641" ht="20.1" customHeight="1" spans="1:6">
      <c r="A641" s="32">
        <v>639</v>
      </c>
      <c r="B641" s="44" t="s">
        <v>1197</v>
      </c>
      <c r="C641" s="45">
        <v>61.34</v>
      </c>
      <c r="D641" s="46" t="s">
        <v>561</v>
      </c>
      <c r="E641" s="46" t="s">
        <v>83</v>
      </c>
      <c r="F641" s="32"/>
    </row>
    <row r="642" ht="20.1" customHeight="1" spans="1:6">
      <c r="A642" s="32">
        <v>640</v>
      </c>
      <c r="B642" s="44" t="s">
        <v>1198</v>
      </c>
      <c r="C642" s="45">
        <v>52.94</v>
      </c>
      <c r="D642" s="46" t="s">
        <v>552</v>
      </c>
      <c r="E642" s="46" t="s">
        <v>83</v>
      </c>
      <c r="F642" s="32"/>
    </row>
    <row r="643" ht="20.1" customHeight="1" spans="1:6">
      <c r="A643" s="32">
        <v>641</v>
      </c>
      <c r="B643" s="44" t="s">
        <v>1199</v>
      </c>
      <c r="C643" s="45">
        <v>51.64</v>
      </c>
      <c r="D643" s="46" t="s">
        <v>552</v>
      </c>
      <c r="E643" s="46" t="s">
        <v>83</v>
      </c>
      <c r="F643" s="32"/>
    </row>
    <row r="644" ht="20.1" customHeight="1" spans="1:6">
      <c r="A644" s="32">
        <v>642</v>
      </c>
      <c r="B644" s="44" t="s">
        <v>1200</v>
      </c>
      <c r="C644" s="45">
        <v>39.31</v>
      </c>
      <c r="D644" s="46" t="s">
        <v>124</v>
      </c>
      <c r="E644" s="46" t="s">
        <v>149</v>
      </c>
      <c r="F644" s="32"/>
    </row>
    <row r="645" ht="20.1" customHeight="1" spans="1:6">
      <c r="A645" s="32">
        <v>643</v>
      </c>
      <c r="B645" s="44" t="s">
        <v>1201</v>
      </c>
      <c r="C645" s="45">
        <v>45.17</v>
      </c>
      <c r="D645" s="46" t="s">
        <v>124</v>
      </c>
      <c r="E645" s="46" t="s">
        <v>149</v>
      </c>
      <c r="F645" s="32"/>
    </row>
    <row r="646" ht="20.1" customHeight="1" spans="1:6">
      <c r="A646" s="32">
        <v>644</v>
      </c>
      <c r="B646" s="44" t="s">
        <v>1202</v>
      </c>
      <c r="C646" s="45">
        <v>45.17</v>
      </c>
      <c r="D646" s="46" t="s">
        <v>124</v>
      </c>
      <c r="E646" s="46" t="s">
        <v>149</v>
      </c>
      <c r="F646" s="32"/>
    </row>
    <row r="647" ht="20.1" customHeight="1" spans="1:6">
      <c r="A647" s="32">
        <v>645</v>
      </c>
      <c r="B647" s="44" t="s">
        <v>1203</v>
      </c>
      <c r="C647" s="45">
        <v>45.17</v>
      </c>
      <c r="D647" s="46" t="s">
        <v>124</v>
      </c>
      <c r="E647" s="46" t="s">
        <v>149</v>
      </c>
      <c r="F647" s="32"/>
    </row>
    <row r="648" ht="20.1" customHeight="1" spans="1:6">
      <c r="A648" s="32">
        <v>646</v>
      </c>
      <c r="B648" s="44" t="s">
        <v>1204</v>
      </c>
      <c r="C648" s="45">
        <v>51.96</v>
      </c>
      <c r="D648" s="46" t="s">
        <v>552</v>
      </c>
      <c r="E648" s="46" t="s">
        <v>149</v>
      </c>
      <c r="F648" s="32"/>
    </row>
    <row r="649" ht="20.1" customHeight="1" spans="1:6">
      <c r="A649" s="32">
        <v>647</v>
      </c>
      <c r="B649" s="44" t="s">
        <v>1205</v>
      </c>
      <c r="C649" s="45">
        <v>51.96</v>
      </c>
      <c r="D649" s="46" t="s">
        <v>552</v>
      </c>
      <c r="E649" s="46" t="s">
        <v>85</v>
      </c>
      <c r="F649" s="32"/>
    </row>
    <row r="650" ht="20.1" customHeight="1" spans="1:6">
      <c r="A650" s="32">
        <v>648</v>
      </c>
      <c r="B650" s="44" t="s">
        <v>1206</v>
      </c>
      <c r="C650" s="45">
        <v>52.94</v>
      </c>
      <c r="D650" s="46" t="s">
        <v>552</v>
      </c>
      <c r="E650" s="46" t="s">
        <v>85</v>
      </c>
      <c r="F650" s="32"/>
    </row>
    <row r="651" ht="20.1" customHeight="1" spans="1:6">
      <c r="A651" s="32">
        <v>649</v>
      </c>
      <c r="B651" s="44" t="s">
        <v>1207</v>
      </c>
      <c r="C651" s="45">
        <v>61.34</v>
      </c>
      <c r="D651" s="46" t="s">
        <v>561</v>
      </c>
      <c r="E651" s="46" t="s">
        <v>85</v>
      </c>
      <c r="F651" s="32"/>
    </row>
    <row r="652" ht="20.1" customHeight="1" spans="1:6">
      <c r="A652" s="32">
        <v>650</v>
      </c>
      <c r="B652" s="44" t="s">
        <v>1208</v>
      </c>
      <c r="C652" s="45">
        <v>61.34</v>
      </c>
      <c r="D652" s="46" t="s">
        <v>561</v>
      </c>
      <c r="E652" s="46" t="s">
        <v>85</v>
      </c>
      <c r="F652" s="32"/>
    </row>
    <row r="653" ht="20.1" customHeight="1" spans="1:6">
      <c r="A653" s="32">
        <v>651</v>
      </c>
      <c r="B653" s="44" t="s">
        <v>1209</v>
      </c>
      <c r="C653" s="45">
        <v>52.94</v>
      </c>
      <c r="D653" s="46" t="s">
        <v>552</v>
      </c>
      <c r="E653" s="46" t="s">
        <v>85</v>
      </c>
      <c r="F653" s="32"/>
    </row>
    <row r="654" ht="20.1" customHeight="1" spans="1:6">
      <c r="A654" s="32">
        <v>652</v>
      </c>
      <c r="B654" s="44" t="s">
        <v>1210</v>
      </c>
      <c r="C654" s="45">
        <v>52.81</v>
      </c>
      <c r="D654" s="46" t="s">
        <v>552</v>
      </c>
      <c r="E654" s="46" t="s">
        <v>85</v>
      </c>
      <c r="F654" s="32"/>
    </row>
    <row r="655" ht="20.1" customHeight="1" spans="1:6">
      <c r="A655" s="32">
        <v>653</v>
      </c>
      <c r="B655" s="44" t="s">
        <v>1211</v>
      </c>
      <c r="C655" s="45">
        <v>60.85</v>
      </c>
      <c r="D655" s="46" t="s">
        <v>552</v>
      </c>
      <c r="E655" s="46" t="s">
        <v>85</v>
      </c>
      <c r="F655" s="32"/>
    </row>
    <row r="656" ht="20.1" customHeight="1" spans="1:6">
      <c r="A656" s="32">
        <v>654</v>
      </c>
      <c r="B656" s="44" t="s">
        <v>1212</v>
      </c>
      <c r="C656" s="45">
        <v>60.85</v>
      </c>
      <c r="D656" s="46" t="s">
        <v>552</v>
      </c>
      <c r="E656" s="46" t="s">
        <v>83</v>
      </c>
      <c r="F656" s="32"/>
    </row>
    <row r="657" ht="20.1" customHeight="1" spans="1:6">
      <c r="A657" s="32">
        <v>655</v>
      </c>
      <c r="B657" s="44" t="s">
        <v>1213</v>
      </c>
      <c r="C657" s="45">
        <v>52.81</v>
      </c>
      <c r="D657" s="46" t="s">
        <v>552</v>
      </c>
      <c r="E657" s="46" t="s">
        <v>83</v>
      </c>
      <c r="F657" s="32"/>
    </row>
    <row r="658" ht="20.1" customHeight="1" spans="1:6">
      <c r="A658" s="32">
        <v>656</v>
      </c>
      <c r="B658" s="44" t="s">
        <v>1214</v>
      </c>
      <c r="C658" s="45">
        <v>52.94</v>
      </c>
      <c r="D658" s="46" t="s">
        <v>552</v>
      </c>
      <c r="E658" s="46" t="s">
        <v>83</v>
      </c>
      <c r="F658" s="32"/>
    </row>
    <row r="659" ht="20.1" customHeight="1" spans="1:6">
      <c r="A659" s="32">
        <v>657</v>
      </c>
      <c r="B659" s="44" t="s">
        <v>1215</v>
      </c>
      <c r="C659" s="45">
        <v>61.34</v>
      </c>
      <c r="D659" s="46" t="s">
        <v>561</v>
      </c>
      <c r="E659" s="46" t="s">
        <v>83</v>
      </c>
      <c r="F659" s="32"/>
    </row>
    <row r="660" ht="20.1" customHeight="1" spans="1:6">
      <c r="A660" s="32">
        <v>658</v>
      </c>
      <c r="B660" s="44" t="s">
        <v>1216</v>
      </c>
      <c r="C660" s="45">
        <v>61.34</v>
      </c>
      <c r="D660" s="46" t="s">
        <v>561</v>
      </c>
      <c r="E660" s="46" t="s">
        <v>83</v>
      </c>
      <c r="F660" s="32"/>
    </row>
    <row r="661" ht="20.1" customHeight="1" spans="1:6">
      <c r="A661" s="32">
        <v>659</v>
      </c>
      <c r="B661" s="44" t="s">
        <v>1217</v>
      </c>
      <c r="C661" s="45">
        <v>52.94</v>
      </c>
      <c r="D661" s="46" t="s">
        <v>552</v>
      </c>
      <c r="E661" s="46" t="s">
        <v>83</v>
      </c>
      <c r="F661" s="32"/>
    </row>
    <row r="662" ht="20.1" customHeight="1" spans="1:6">
      <c r="A662" s="32">
        <v>660</v>
      </c>
      <c r="B662" s="44" t="s">
        <v>1218</v>
      </c>
      <c r="C662" s="45">
        <v>51.64</v>
      </c>
      <c r="D662" s="46" t="s">
        <v>552</v>
      </c>
      <c r="E662" s="46" t="s">
        <v>83</v>
      </c>
      <c r="F662" s="32"/>
    </row>
    <row r="663" ht="20.1" customHeight="1" spans="1:6">
      <c r="A663" s="32">
        <v>661</v>
      </c>
      <c r="B663" s="44" t="s">
        <v>1219</v>
      </c>
      <c r="C663" s="45">
        <v>39.31</v>
      </c>
      <c r="D663" s="46" t="s">
        <v>124</v>
      </c>
      <c r="E663" s="46" t="s">
        <v>149</v>
      </c>
      <c r="F663" s="32"/>
    </row>
    <row r="664" ht="20.1" customHeight="1" spans="1:6">
      <c r="A664" s="32">
        <v>662</v>
      </c>
      <c r="B664" s="44" t="s">
        <v>1220</v>
      </c>
      <c r="C664" s="45">
        <v>45.17</v>
      </c>
      <c r="D664" s="46" t="s">
        <v>124</v>
      </c>
      <c r="E664" s="46" t="s">
        <v>149</v>
      </c>
      <c r="F664" s="32"/>
    </row>
    <row r="665" ht="20.1" customHeight="1" spans="1:6">
      <c r="A665" s="32">
        <v>663</v>
      </c>
      <c r="B665" s="44" t="s">
        <v>1221</v>
      </c>
      <c r="C665" s="45">
        <v>45.17</v>
      </c>
      <c r="D665" s="46" t="s">
        <v>124</v>
      </c>
      <c r="E665" s="46" t="s">
        <v>149</v>
      </c>
      <c r="F665" s="32"/>
    </row>
    <row r="666" ht="20.1" customHeight="1" spans="1:6">
      <c r="A666" s="32">
        <v>664</v>
      </c>
      <c r="B666" s="44" t="s">
        <v>1222</v>
      </c>
      <c r="C666" s="45">
        <v>45.17</v>
      </c>
      <c r="D666" s="46" t="s">
        <v>124</v>
      </c>
      <c r="E666" s="46" t="s">
        <v>149</v>
      </c>
      <c r="F666" s="32"/>
    </row>
    <row r="667" ht="20.1" customHeight="1" spans="1:6">
      <c r="A667" s="32">
        <v>665</v>
      </c>
      <c r="B667" s="44" t="s">
        <v>1223</v>
      </c>
      <c r="C667" s="45">
        <v>51.96</v>
      </c>
      <c r="D667" s="46" t="s">
        <v>552</v>
      </c>
      <c r="E667" s="46" t="s">
        <v>149</v>
      </c>
      <c r="F667" s="32"/>
    </row>
    <row r="668" ht="20.1" customHeight="1" spans="1:6">
      <c r="A668" s="32">
        <v>666</v>
      </c>
      <c r="B668" s="44" t="s">
        <v>1224</v>
      </c>
      <c r="C668" s="45">
        <v>51.96</v>
      </c>
      <c r="D668" s="46" t="s">
        <v>552</v>
      </c>
      <c r="E668" s="46" t="s">
        <v>85</v>
      </c>
      <c r="F668" s="32"/>
    </row>
    <row r="669" ht="20.1" customHeight="1" spans="1:6">
      <c r="A669" s="32">
        <v>667</v>
      </c>
      <c r="B669" s="44" t="s">
        <v>1225</v>
      </c>
      <c r="C669" s="45">
        <v>52.94</v>
      </c>
      <c r="D669" s="46" t="s">
        <v>552</v>
      </c>
      <c r="E669" s="46" t="s">
        <v>85</v>
      </c>
      <c r="F669" s="32"/>
    </row>
    <row r="670" ht="20.1" customHeight="1" spans="1:6">
      <c r="A670" s="32">
        <v>668</v>
      </c>
      <c r="B670" s="44" t="s">
        <v>1226</v>
      </c>
      <c r="C670" s="45">
        <v>61.34</v>
      </c>
      <c r="D670" s="46" t="s">
        <v>561</v>
      </c>
      <c r="E670" s="46" t="s">
        <v>85</v>
      </c>
      <c r="F670" s="32"/>
    </row>
    <row r="671" ht="20.1" customHeight="1" spans="1:6">
      <c r="A671" s="32">
        <v>669</v>
      </c>
      <c r="B671" s="44" t="s">
        <v>1227</v>
      </c>
      <c r="C671" s="45">
        <v>61.34</v>
      </c>
      <c r="D671" s="46" t="s">
        <v>561</v>
      </c>
      <c r="E671" s="46" t="s">
        <v>85</v>
      </c>
      <c r="F671" s="32"/>
    </row>
    <row r="672" ht="20.1" customHeight="1" spans="1:6">
      <c r="A672" s="32">
        <v>670</v>
      </c>
      <c r="B672" s="44" t="s">
        <v>1228</v>
      </c>
      <c r="C672" s="45">
        <v>52.94</v>
      </c>
      <c r="D672" s="46" t="s">
        <v>552</v>
      </c>
      <c r="E672" s="46" t="s">
        <v>85</v>
      </c>
      <c r="F672" s="32"/>
    </row>
    <row r="673" ht="20.1" customHeight="1" spans="1:6">
      <c r="A673" s="32">
        <v>671</v>
      </c>
      <c r="B673" s="44" t="s">
        <v>1229</v>
      </c>
      <c r="C673" s="45">
        <v>52.81</v>
      </c>
      <c r="D673" s="46" t="s">
        <v>552</v>
      </c>
      <c r="E673" s="46" t="s">
        <v>85</v>
      </c>
      <c r="F673" s="32"/>
    </row>
    <row r="674" ht="20.1" customHeight="1" spans="1:6">
      <c r="A674" s="32">
        <v>672</v>
      </c>
      <c r="B674" s="44" t="s">
        <v>1230</v>
      </c>
      <c r="C674" s="45">
        <v>60.85</v>
      </c>
      <c r="D674" s="46" t="s">
        <v>552</v>
      </c>
      <c r="E674" s="46" t="s">
        <v>85</v>
      </c>
      <c r="F674" s="32"/>
    </row>
    <row r="675" ht="20.1" customHeight="1" spans="1:6">
      <c r="A675" s="32">
        <v>673</v>
      </c>
      <c r="B675" s="44" t="s">
        <v>1231</v>
      </c>
      <c r="C675" s="45">
        <v>60.85</v>
      </c>
      <c r="D675" s="46" t="s">
        <v>552</v>
      </c>
      <c r="E675" s="46" t="s">
        <v>83</v>
      </c>
      <c r="F675" s="32"/>
    </row>
    <row r="676" ht="20.1" customHeight="1" spans="1:6">
      <c r="A676" s="32">
        <v>674</v>
      </c>
      <c r="B676" s="44" t="s">
        <v>1232</v>
      </c>
      <c r="C676" s="45">
        <v>52.81</v>
      </c>
      <c r="D676" s="46" t="s">
        <v>552</v>
      </c>
      <c r="E676" s="46" t="s">
        <v>83</v>
      </c>
      <c r="F676" s="32"/>
    </row>
    <row r="677" ht="20.1" customHeight="1" spans="1:6">
      <c r="A677" s="32">
        <v>675</v>
      </c>
      <c r="B677" s="44" t="s">
        <v>1233</v>
      </c>
      <c r="C677" s="45">
        <v>52.94</v>
      </c>
      <c r="D677" s="46" t="s">
        <v>552</v>
      </c>
      <c r="E677" s="46" t="s">
        <v>83</v>
      </c>
      <c r="F677" s="32"/>
    </row>
    <row r="678" ht="20.1" customHeight="1" spans="1:6">
      <c r="A678" s="32">
        <v>676</v>
      </c>
      <c r="B678" s="44" t="s">
        <v>1234</v>
      </c>
      <c r="C678" s="45">
        <v>61.34</v>
      </c>
      <c r="D678" s="46" t="s">
        <v>561</v>
      </c>
      <c r="E678" s="46" t="s">
        <v>83</v>
      </c>
      <c r="F678" s="32"/>
    </row>
    <row r="679" ht="20.1" customHeight="1" spans="1:6">
      <c r="A679" s="32">
        <v>677</v>
      </c>
      <c r="B679" s="44" t="s">
        <v>1235</v>
      </c>
      <c r="C679" s="45">
        <v>61.34</v>
      </c>
      <c r="D679" s="46" t="s">
        <v>561</v>
      </c>
      <c r="E679" s="46" t="s">
        <v>83</v>
      </c>
      <c r="F679" s="32"/>
    </row>
    <row r="680" ht="20.1" customHeight="1" spans="1:6">
      <c r="A680" s="32">
        <v>678</v>
      </c>
      <c r="B680" s="44" t="s">
        <v>1236</v>
      </c>
      <c r="C680" s="45">
        <v>52.94</v>
      </c>
      <c r="D680" s="46" t="s">
        <v>552</v>
      </c>
      <c r="E680" s="46" t="s">
        <v>83</v>
      </c>
      <c r="F680" s="32"/>
    </row>
    <row r="681" ht="20.1" customHeight="1" spans="1:6">
      <c r="A681" s="32">
        <v>679</v>
      </c>
      <c r="B681" s="44" t="s">
        <v>1237</v>
      </c>
      <c r="C681" s="45">
        <v>51.64</v>
      </c>
      <c r="D681" s="46" t="s">
        <v>552</v>
      </c>
      <c r="E681" s="46" t="s">
        <v>83</v>
      </c>
      <c r="F681" s="32"/>
    </row>
    <row r="682" ht="20.1" customHeight="1" spans="1:6">
      <c r="A682" s="32">
        <v>680</v>
      </c>
      <c r="B682" s="44" t="s">
        <v>1238</v>
      </c>
      <c r="C682" s="45">
        <v>39.31</v>
      </c>
      <c r="D682" s="46" t="s">
        <v>124</v>
      </c>
      <c r="E682" s="46" t="s">
        <v>149</v>
      </c>
      <c r="F682" s="32"/>
    </row>
    <row r="683" ht="20.1" customHeight="1" spans="1:6">
      <c r="A683" s="32">
        <v>681</v>
      </c>
      <c r="B683" s="44" t="s">
        <v>1239</v>
      </c>
      <c r="C683" s="45">
        <v>45.17</v>
      </c>
      <c r="D683" s="46" t="s">
        <v>124</v>
      </c>
      <c r="E683" s="46" t="s">
        <v>149</v>
      </c>
      <c r="F683" s="32"/>
    </row>
    <row r="684" ht="20.1" customHeight="1" spans="1:6">
      <c r="A684" s="32">
        <v>682</v>
      </c>
      <c r="B684" s="44" t="s">
        <v>1240</v>
      </c>
      <c r="C684" s="45">
        <v>45.17</v>
      </c>
      <c r="D684" s="46" t="s">
        <v>124</v>
      </c>
      <c r="E684" s="46" t="s">
        <v>149</v>
      </c>
      <c r="F684" s="32"/>
    </row>
    <row r="685" ht="20.1" customHeight="1" spans="1:6">
      <c r="A685" s="32">
        <v>683</v>
      </c>
      <c r="B685" s="44" t="s">
        <v>1241</v>
      </c>
      <c r="C685" s="45">
        <v>45.17</v>
      </c>
      <c r="D685" s="46" t="s">
        <v>124</v>
      </c>
      <c r="E685" s="46" t="s">
        <v>149</v>
      </c>
      <c r="F685" s="32"/>
    </row>
    <row r="686" ht="20.1" customHeight="1" spans="1:6">
      <c r="A686" s="32">
        <v>684</v>
      </c>
      <c r="B686" s="44" t="s">
        <v>1242</v>
      </c>
      <c r="C686" s="45">
        <v>51.96</v>
      </c>
      <c r="D686" s="46" t="s">
        <v>552</v>
      </c>
      <c r="E686" s="46" t="s">
        <v>149</v>
      </c>
      <c r="F686" s="32"/>
    </row>
    <row r="687" ht="20.1" customHeight="1" spans="1:6">
      <c r="A687" s="32">
        <v>685</v>
      </c>
      <c r="B687" s="44" t="s">
        <v>1243</v>
      </c>
      <c r="C687" s="45">
        <v>51.96</v>
      </c>
      <c r="D687" s="46" t="s">
        <v>552</v>
      </c>
      <c r="E687" s="46" t="s">
        <v>85</v>
      </c>
      <c r="F687" s="32"/>
    </row>
    <row r="688" ht="20.1" customHeight="1" spans="1:6">
      <c r="A688" s="32">
        <v>686</v>
      </c>
      <c r="B688" s="44" t="s">
        <v>1244</v>
      </c>
      <c r="C688" s="45">
        <v>52.94</v>
      </c>
      <c r="D688" s="46" t="s">
        <v>552</v>
      </c>
      <c r="E688" s="46" t="s">
        <v>85</v>
      </c>
      <c r="F688" s="32"/>
    </row>
    <row r="689" ht="20.1" customHeight="1" spans="1:6">
      <c r="A689" s="32">
        <v>687</v>
      </c>
      <c r="B689" s="44" t="s">
        <v>1245</v>
      </c>
      <c r="C689" s="45">
        <v>61.34</v>
      </c>
      <c r="D689" s="46" t="s">
        <v>561</v>
      </c>
      <c r="E689" s="46" t="s">
        <v>85</v>
      </c>
      <c r="F689" s="32"/>
    </row>
    <row r="690" ht="20.1" customHeight="1" spans="1:6">
      <c r="A690" s="32">
        <v>688</v>
      </c>
      <c r="B690" s="44" t="s">
        <v>1246</v>
      </c>
      <c r="C690" s="45">
        <v>61.34</v>
      </c>
      <c r="D690" s="46" t="s">
        <v>561</v>
      </c>
      <c r="E690" s="46" t="s">
        <v>85</v>
      </c>
      <c r="F690" s="32"/>
    </row>
    <row r="691" ht="20.1" customHeight="1" spans="1:6">
      <c r="A691" s="32">
        <v>689</v>
      </c>
      <c r="B691" s="44" t="s">
        <v>1247</v>
      </c>
      <c r="C691" s="45">
        <v>52.94</v>
      </c>
      <c r="D691" s="46" t="s">
        <v>552</v>
      </c>
      <c r="E691" s="46" t="s">
        <v>85</v>
      </c>
      <c r="F691" s="32"/>
    </row>
    <row r="692" ht="20.1" customHeight="1" spans="1:6">
      <c r="A692" s="32">
        <v>690</v>
      </c>
      <c r="B692" s="44" t="s">
        <v>1248</v>
      </c>
      <c r="C692" s="45">
        <v>52.81</v>
      </c>
      <c r="D692" s="46" t="s">
        <v>552</v>
      </c>
      <c r="E692" s="46" t="s">
        <v>85</v>
      </c>
      <c r="F692" s="32"/>
    </row>
    <row r="693" ht="20.1" customHeight="1" spans="1:6">
      <c r="A693" s="32">
        <v>691</v>
      </c>
      <c r="B693" s="44" t="s">
        <v>1249</v>
      </c>
      <c r="C693" s="45">
        <v>60.85</v>
      </c>
      <c r="D693" s="46" t="s">
        <v>552</v>
      </c>
      <c r="E693" s="46" t="s">
        <v>85</v>
      </c>
      <c r="F693" s="32"/>
    </row>
    <row r="694" ht="20.1" customHeight="1" spans="1:6">
      <c r="A694" s="32">
        <v>692</v>
      </c>
      <c r="B694" s="44" t="s">
        <v>1250</v>
      </c>
      <c r="C694" s="45">
        <v>60.85</v>
      </c>
      <c r="D694" s="46" t="s">
        <v>552</v>
      </c>
      <c r="E694" s="46" t="s">
        <v>83</v>
      </c>
      <c r="F694" s="32"/>
    </row>
    <row r="695" ht="20.1" customHeight="1" spans="1:6">
      <c r="A695" s="32">
        <v>693</v>
      </c>
      <c r="B695" s="44" t="s">
        <v>1251</v>
      </c>
      <c r="C695" s="45">
        <v>52.81</v>
      </c>
      <c r="D695" s="46" t="s">
        <v>552</v>
      </c>
      <c r="E695" s="46" t="s">
        <v>83</v>
      </c>
      <c r="F695" s="32"/>
    </row>
    <row r="696" ht="20.1" customHeight="1" spans="1:6">
      <c r="A696" s="32">
        <v>694</v>
      </c>
      <c r="B696" s="44" t="s">
        <v>1252</v>
      </c>
      <c r="C696" s="45">
        <v>52.94</v>
      </c>
      <c r="D696" s="46" t="s">
        <v>552</v>
      </c>
      <c r="E696" s="46" t="s">
        <v>83</v>
      </c>
      <c r="F696" s="32"/>
    </row>
    <row r="697" ht="20.1" customHeight="1" spans="1:6">
      <c r="A697" s="32">
        <v>695</v>
      </c>
      <c r="B697" s="44" t="s">
        <v>1253</v>
      </c>
      <c r="C697" s="45">
        <v>61.34</v>
      </c>
      <c r="D697" s="46" t="s">
        <v>561</v>
      </c>
      <c r="E697" s="46" t="s">
        <v>83</v>
      </c>
      <c r="F697" s="32"/>
    </row>
    <row r="698" ht="20.1" customHeight="1" spans="1:6">
      <c r="A698" s="32">
        <v>696</v>
      </c>
      <c r="B698" s="44" t="s">
        <v>1254</v>
      </c>
      <c r="C698" s="45">
        <v>61.34</v>
      </c>
      <c r="D698" s="46" t="s">
        <v>561</v>
      </c>
      <c r="E698" s="46" t="s">
        <v>83</v>
      </c>
      <c r="F698" s="32"/>
    </row>
    <row r="699" ht="20.1" customHeight="1" spans="1:6">
      <c r="A699" s="32">
        <v>697</v>
      </c>
      <c r="B699" s="44" t="s">
        <v>1255</v>
      </c>
      <c r="C699" s="45">
        <v>52.94</v>
      </c>
      <c r="D699" s="46" t="s">
        <v>552</v>
      </c>
      <c r="E699" s="46" t="s">
        <v>83</v>
      </c>
      <c r="F699" s="32"/>
    </row>
    <row r="700" ht="20.1" customHeight="1" spans="1:6">
      <c r="A700" s="32">
        <v>698</v>
      </c>
      <c r="B700" s="44" t="s">
        <v>1256</v>
      </c>
      <c r="C700" s="45">
        <v>51.64</v>
      </c>
      <c r="D700" s="46" t="s">
        <v>552</v>
      </c>
      <c r="E700" s="46" t="s">
        <v>83</v>
      </c>
      <c r="F700" s="32"/>
    </row>
    <row r="701" ht="20.1" customHeight="1" spans="1:6">
      <c r="A701" s="32">
        <v>699</v>
      </c>
      <c r="B701" s="44" t="s">
        <v>1257</v>
      </c>
      <c r="C701" s="45">
        <v>39.31</v>
      </c>
      <c r="D701" s="46" t="s">
        <v>124</v>
      </c>
      <c r="E701" s="46" t="s">
        <v>149</v>
      </c>
      <c r="F701" s="32"/>
    </row>
    <row r="702" ht="20.1" customHeight="1" spans="1:6">
      <c r="A702" s="32">
        <v>700</v>
      </c>
      <c r="B702" s="44" t="s">
        <v>1258</v>
      </c>
      <c r="C702" s="45">
        <v>45.17</v>
      </c>
      <c r="D702" s="46" t="s">
        <v>124</v>
      </c>
      <c r="E702" s="46" t="s">
        <v>149</v>
      </c>
      <c r="F702" s="32"/>
    </row>
    <row r="703" ht="20.1" customHeight="1" spans="1:6">
      <c r="A703" s="32">
        <v>701</v>
      </c>
      <c r="B703" s="44" t="s">
        <v>1259</v>
      </c>
      <c r="C703" s="45">
        <v>45.17</v>
      </c>
      <c r="D703" s="46" t="s">
        <v>124</v>
      </c>
      <c r="E703" s="46" t="s">
        <v>149</v>
      </c>
      <c r="F703" s="32"/>
    </row>
    <row r="704" ht="20.1" customHeight="1" spans="1:6">
      <c r="A704" s="32">
        <v>702</v>
      </c>
      <c r="B704" s="44" t="s">
        <v>1260</v>
      </c>
      <c r="C704" s="45">
        <v>45.17</v>
      </c>
      <c r="D704" s="46" t="s">
        <v>124</v>
      </c>
      <c r="E704" s="46" t="s">
        <v>149</v>
      </c>
      <c r="F704" s="32"/>
    </row>
    <row r="705" ht="20.1" customHeight="1" spans="1:6">
      <c r="A705" s="32">
        <v>703</v>
      </c>
      <c r="B705" s="44" t="s">
        <v>1261</v>
      </c>
      <c r="C705" s="45">
        <v>51.96</v>
      </c>
      <c r="D705" s="46" t="s">
        <v>552</v>
      </c>
      <c r="E705" s="46" t="s">
        <v>149</v>
      </c>
      <c r="F705" s="32"/>
    </row>
    <row r="706" ht="20.1" customHeight="1" spans="1:6">
      <c r="A706" s="32">
        <v>704</v>
      </c>
      <c r="B706" s="44" t="s">
        <v>1262</v>
      </c>
      <c r="C706" s="45">
        <v>51.96</v>
      </c>
      <c r="D706" s="46" t="s">
        <v>552</v>
      </c>
      <c r="E706" s="46" t="s">
        <v>85</v>
      </c>
      <c r="F706" s="32"/>
    </row>
    <row r="707" ht="20.1" customHeight="1" spans="1:6">
      <c r="A707" s="32">
        <v>705</v>
      </c>
      <c r="B707" s="44" t="s">
        <v>1263</v>
      </c>
      <c r="C707" s="45">
        <v>52.94</v>
      </c>
      <c r="D707" s="46" t="s">
        <v>552</v>
      </c>
      <c r="E707" s="46" t="s">
        <v>85</v>
      </c>
      <c r="F707" s="32"/>
    </row>
    <row r="708" ht="20.1" customHeight="1" spans="1:6">
      <c r="A708" s="32">
        <v>706</v>
      </c>
      <c r="B708" s="44" t="s">
        <v>1264</v>
      </c>
      <c r="C708" s="45">
        <v>61.34</v>
      </c>
      <c r="D708" s="46" t="s">
        <v>561</v>
      </c>
      <c r="E708" s="46" t="s">
        <v>85</v>
      </c>
      <c r="F708" s="32"/>
    </row>
    <row r="709" ht="20.1" customHeight="1" spans="1:6">
      <c r="A709" s="32">
        <v>707</v>
      </c>
      <c r="B709" s="44" t="s">
        <v>1265</v>
      </c>
      <c r="C709" s="45">
        <v>61.34</v>
      </c>
      <c r="D709" s="46" t="s">
        <v>561</v>
      </c>
      <c r="E709" s="46" t="s">
        <v>85</v>
      </c>
      <c r="F709" s="32"/>
    </row>
    <row r="710" ht="20.1" customHeight="1" spans="1:6">
      <c r="A710" s="32">
        <v>708</v>
      </c>
      <c r="B710" s="44" t="s">
        <v>1266</v>
      </c>
      <c r="C710" s="45">
        <v>52.94</v>
      </c>
      <c r="D710" s="46" t="s">
        <v>552</v>
      </c>
      <c r="E710" s="46" t="s">
        <v>85</v>
      </c>
      <c r="F710" s="32"/>
    </row>
    <row r="711" ht="20.1" customHeight="1" spans="1:6">
      <c r="A711" s="32">
        <v>709</v>
      </c>
      <c r="B711" s="44" t="s">
        <v>1267</v>
      </c>
      <c r="C711" s="45">
        <v>52.81</v>
      </c>
      <c r="D711" s="46" t="s">
        <v>552</v>
      </c>
      <c r="E711" s="46" t="s">
        <v>85</v>
      </c>
      <c r="F711" s="32"/>
    </row>
    <row r="712" ht="20.1" customHeight="1" spans="1:6">
      <c r="A712" s="32">
        <v>710</v>
      </c>
      <c r="B712" s="44" t="s">
        <v>1268</v>
      </c>
      <c r="C712" s="45">
        <v>60.85</v>
      </c>
      <c r="D712" s="46" t="s">
        <v>552</v>
      </c>
      <c r="E712" s="46" t="s">
        <v>85</v>
      </c>
      <c r="F712" s="32"/>
    </row>
    <row r="713" ht="20.1" customHeight="1" spans="1:6">
      <c r="A713" s="32">
        <v>711</v>
      </c>
      <c r="B713" s="44" t="s">
        <v>1269</v>
      </c>
      <c r="C713" s="45">
        <v>60.85</v>
      </c>
      <c r="D713" s="46" t="s">
        <v>552</v>
      </c>
      <c r="E713" s="46" t="s">
        <v>83</v>
      </c>
      <c r="F713" s="32"/>
    </row>
    <row r="714" ht="20.1" customHeight="1" spans="1:6">
      <c r="A714" s="32">
        <v>712</v>
      </c>
      <c r="B714" s="44" t="s">
        <v>1270</v>
      </c>
      <c r="C714" s="45">
        <v>52.81</v>
      </c>
      <c r="D714" s="46" t="s">
        <v>552</v>
      </c>
      <c r="E714" s="46" t="s">
        <v>83</v>
      </c>
      <c r="F714" s="32"/>
    </row>
    <row r="715" ht="20.1" customHeight="1" spans="1:6">
      <c r="A715" s="32">
        <v>713</v>
      </c>
      <c r="B715" s="44" t="s">
        <v>1271</v>
      </c>
      <c r="C715" s="45">
        <v>52.94</v>
      </c>
      <c r="D715" s="46" t="s">
        <v>552</v>
      </c>
      <c r="E715" s="46" t="s">
        <v>83</v>
      </c>
      <c r="F715" s="32"/>
    </row>
    <row r="716" ht="20.1" customHeight="1" spans="1:6">
      <c r="A716" s="32">
        <v>714</v>
      </c>
      <c r="B716" s="44" t="s">
        <v>1272</v>
      </c>
      <c r="C716" s="45">
        <v>61.34</v>
      </c>
      <c r="D716" s="46" t="s">
        <v>561</v>
      </c>
      <c r="E716" s="46" t="s">
        <v>83</v>
      </c>
      <c r="F716" s="32"/>
    </row>
    <row r="717" ht="20.1" customHeight="1" spans="1:6">
      <c r="A717" s="32">
        <v>715</v>
      </c>
      <c r="B717" s="44" t="s">
        <v>1273</v>
      </c>
      <c r="C717" s="45">
        <v>61.34</v>
      </c>
      <c r="D717" s="46" t="s">
        <v>561</v>
      </c>
      <c r="E717" s="46" t="s">
        <v>83</v>
      </c>
      <c r="F717" s="32"/>
    </row>
    <row r="718" ht="20.1" customHeight="1" spans="1:6">
      <c r="A718" s="32">
        <v>716</v>
      </c>
      <c r="B718" s="44" t="s">
        <v>1274</v>
      </c>
      <c r="C718" s="45">
        <v>52.94</v>
      </c>
      <c r="D718" s="46" t="s">
        <v>552</v>
      </c>
      <c r="E718" s="46" t="s">
        <v>83</v>
      </c>
      <c r="F718" s="32"/>
    </row>
    <row r="719" ht="20.1" customHeight="1" spans="1:6">
      <c r="A719" s="32">
        <v>717</v>
      </c>
      <c r="B719" s="44" t="s">
        <v>1275</v>
      </c>
      <c r="C719" s="45">
        <v>51.64</v>
      </c>
      <c r="D719" s="46" t="s">
        <v>552</v>
      </c>
      <c r="E719" s="46" t="s">
        <v>83</v>
      </c>
      <c r="F719" s="32"/>
    </row>
    <row r="720" ht="20.1" customHeight="1" spans="1:6">
      <c r="A720" s="32">
        <v>718</v>
      </c>
      <c r="B720" s="44" t="s">
        <v>1276</v>
      </c>
      <c r="C720" s="45">
        <v>39.31</v>
      </c>
      <c r="D720" s="46" t="s">
        <v>124</v>
      </c>
      <c r="E720" s="46" t="s">
        <v>149</v>
      </c>
      <c r="F720" s="32"/>
    </row>
    <row r="721" ht="20.1" customHeight="1" spans="1:6">
      <c r="A721" s="32">
        <v>719</v>
      </c>
      <c r="B721" s="44" t="s">
        <v>1277</v>
      </c>
      <c r="C721" s="45">
        <v>45.17</v>
      </c>
      <c r="D721" s="46" t="s">
        <v>552</v>
      </c>
      <c r="E721" s="46" t="s">
        <v>149</v>
      </c>
      <c r="F721" s="32"/>
    </row>
    <row r="722" ht="20.1" customHeight="1" spans="1:6">
      <c r="A722" s="32">
        <v>720</v>
      </c>
      <c r="B722" s="44" t="s">
        <v>1278</v>
      </c>
      <c r="C722" s="45">
        <v>45.17</v>
      </c>
      <c r="D722" s="46" t="s">
        <v>552</v>
      </c>
      <c r="E722" s="46" t="s">
        <v>149</v>
      </c>
      <c r="F722" s="32"/>
    </row>
    <row r="723" ht="20.1" customHeight="1" spans="1:6">
      <c r="A723" s="32">
        <v>721</v>
      </c>
      <c r="B723" s="44" t="s">
        <v>1279</v>
      </c>
      <c r="C723" s="45">
        <v>45.17</v>
      </c>
      <c r="D723" s="46" t="s">
        <v>552</v>
      </c>
      <c r="E723" s="46" t="s">
        <v>149</v>
      </c>
      <c r="F723" s="32"/>
    </row>
    <row r="724" ht="20.1" customHeight="1" spans="1:6">
      <c r="A724" s="32">
        <v>722</v>
      </c>
      <c r="B724" s="44" t="s">
        <v>1280</v>
      </c>
      <c r="C724" s="45">
        <v>51.96</v>
      </c>
      <c r="D724" s="46" t="s">
        <v>552</v>
      </c>
      <c r="E724" s="46" t="s">
        <v>149</v>
      </c>
      <c r="F724" s="32"/>
    </row>
    <row r="725" ht="20.1" customHeight="1" spans="1:6">
      <c r="A725" s="32">
        <v>723</v>
      </c>
      <c r="B725" s="44" t="s">
        <v>1281</v>
      </c>
      <c r="C725" s="45">
        <v>51.96</v>
      </c>
      <c r="D725" s="46" t="s">
        <v>552</v>
      </c>
      <c r="E725" s="46" t="s">
        <v>85</v>
      </c>
      <c r="F725" s="32"/>
    </row>
    <row r="726" ht="20.1" customHeight="1" spans="1:6">
      <c r="A726" s="32">
        <v>724</v>
      </c>
      <c r="B726" s="44" t="s">
        <v>1282</v>
      </c>
      <c r="C726" s="45">
        <v>52.94</v>
      </c>
      <c r="D726" s="46" t="s">
        <v>552</v>
      </c>
      <c r="E726" s="46" t="s">
        <v>85</v>
      </c>
      <c r="F726" s="32"/>
    </row>
    <row r="727" ht="20.1" customHeight="1" spans="1:6">
      <c r="A727" s="32">
        <v>725</v>
      </c>
      <c r="B727" s="44" t="s">
        <v>1283</v>
      </c>
      <c r="C727" s="45">
        <v>61.34</v>
      </c>
      <c r="D727" s="46" t="s">
        <v>561</v>
      </c>
      <c r="E727" s="46" t="s">
        <v>85</v>
      </c>
      <c r="F727" s="32"/>
    </row>
    <row r="728" ht="20.1" customHeight="1" spans="1:6">
      <c r="A728" s="32">
        <v>726</v>
      </c>
      <c r="B728" s="44" t="s">
        <v>1284</v>
      </c>
      <c r="C728" s="45">
        <v>61.34</v>
      </c>
      <c r="D728" s="46" t="s">
        <v>561</v>
      </c>
      <c r="E728" s="46" t="s">
        <v>85</v>
      </c>
      <c r="F728" s="32"/>
    </row>
    <row r="729" ht="20.1" customHeight="1" spans="1:6">
      <c r="A729" s="32">
        <v>727</v>
      </c>
      <c r="B729" s="44" t="s">
        <v>1285</v>
      </c>
      <c r="C729" s="45">
        <v>52.94</v>
      </c>
      <c r="D729" s="46" t="s">
        <v>552</v>
      </c>
      <c r="E729" s="46" t="s">
        <v>85</v>
      </c>
      <c r="F729" s="32"/>
    </row>
    <row r="730" ht="20.1" customHeight="1" spans="1:6">
      <c r="A730" s="32">
        <v>728</v>
      </c>
      <c r="B730" s="44" t="s">
        <v>1286</v>
      </c>
      <c r="C730" s="45">
        <v>52.81</v>
      </c>
      <c r="D730" s="46" t="s">
        <v>552</v>
      </c>
      <c r="E730" s="46" t="s">
        <v>85</v>
      </c>
      <c r="F730" s="32"/>
    </row>
    <row r="731" ht="20.1" customHeight="1" spans="1:6">
      <c r="A731" s="32">
        <v>729</v>
      </c>
      <c r="B731" s="44" t="s">
        <v>1287</v>
      </c>
      <c r="C731" s="45">
        <v>60.85</v>
      </c>
      <c r="D731" s="46" t="s">
        <v>552</v>
      </c>
      <c r="E731" s="46" t="s">
        <v>85</v>
      </c>
      <c r="F731" s="32"/>
    </row>
    <row r="732" ht="20.1" customHeight="1" spans="1:6">
      <c r="A732" s="32">
        <v>730</v>
      </c>
      <c r="B732" s="44" t="s">
        <v>1288</v>
      </c>
      <c r="C732" s="45">
        <v>60.85</v>
      </c>
      <c r="D732" s="46" t="s">
        <v>552</v>
      </c>
      <c r="E732" s="46" t="s">
        <v>83</v>
      </c>
      <c r="F732" s="32"/>
    </row>
    <row r="733" ht="20.1" customHeight="1" spans="1:6">
      <c r="A733" s="32">
        <v>731</v>
      </c>
      <c r="B733" s="44" t="s">
        <v>1289</v>
      </c>
      <c r="C733" s="45">
        <v>52.81</v>
      </c>
      <c r="D733" s="46" t="s">
        <v>552</v>
      </c>
      <c r="E733" s="46" t="s">
        <v>83</v>
      </c>
      <c r="F733" s="32"/>
    </row>
    <row r="734" ht="20.1" customHeight="1" spans="1:6">
      <c r="A734" s="32">
        <v>732</v>
      </c>
      <c r="B734" s="44" t="s">
        <v>1290</v>
      </c>
      <c r="C734" s="45">
        <v>52.94</v>
      </c>
      <c r="D734" s="46" t="s">
        <v>552</v>
      </c>
      <c r="E734" s="46" t="s">
        <v>83</v>
      </c>
      <c r="F734" s="32"/>
    </row>
    <row r="735" ht="20.1" customHeight="1" spans="1:6">
      <c r="A735" s="32">
        <v>733</v>
      </c>
      <c r="B735" s="44" t="s">
        <v>1291</v>
      </c>
      <c r="C735" s="45">
        <v>61.34</v>
      </c>
      <c r="D735" s="46" t="s">
        <v>561</v>
      </c>
      <c r="E735" s="46" t="s">
        <v>83</v>
      </c>
      <c r="F735" s="32"/>
    </row>
    <row r="736" ht="20.1" customHeight="1" spans="1:6">
      <c r="A736" s="32">
        <v>734</v>
      </c>
      <c r="B736" s="44" t="s">
        <v>1292</v>
      </c>
      <c r="C736" s="45">
        <v>61.34</v>
      </c>
      <c r="D736" s="46" t="s">
        <v>561</v>
      </c>
      <c r="E736" s="46" t="s">
        <v>83</v>
      </c>
      <c r="F736" s="32"/>
    </row>
    <row r="737" ht="20.1" customHeight="1" spans="1:6">
      <c r="A737" s="32">
        <v>735</v>
      </c>
      <c r="B737" s="44" t="s">
        <v>1293</v>
      </c>
      <c r="C737" s="45">
        <v>52.94</v>
      </c>
      <c r="D737" s="46" t="s">
        <v>552</v>
      </c>
      <c r="E737" s="46" t="s">
        <v>83</v>
      </c>
      <c r="F737" s="32"/>
    </row>
    <row r="738" ht="20.1" customHeight="1" spans="1:6">
      <c r="A738" s="32">
        <v>736</v>
      </c>
      <c r="B738" s="44" t="s">
        <v>1294</v>
      </c>
      <c r="C738" s="45">
        <v>51.64</v>
      </c>
      <c r="D738" s="46" t="s">
        <v>552</v>
      </c>
      <c r="E738" s="46" t="s">
        <v>83</v>
      </c>
      <c r="F738" s="32"/>
    </row>
    <row r="739" ht="20.1" customHeight="1" spans="1:6">
      <c r="A739" s="32">
        <v>737</v>
      </c>
      <c r="B739" s="44" t="s">
        <v>1295</v>
      </c>
      <c r="C739" s="45">
        <v>39.31</v>
      </c>
      <c r="D739" s="46" t="s">
        <v>124</v>
      </c>
      <c r="E739" s="46" t="s">
        <v>149</v>
      </c>
      <c r="F739" s="32"/>
    </row>
    <row r="740" ht="20.1" customHeight="1" spans="1:6">
      <c r="A740" s="32">
        <v>738</v>
      </c>
      <c r="B740" s="44" t="s">
        <v>1296</v>
      </c>
      <c r="C740" s="45">
        <v>45.17</v>
      </c>
      <c r="D740" s="46" t="s">
        <v>552</v>
      </c>
      <c r="E740" s="46" t="s">
        <v>149</v>
      </c>
      <c r="F740" s="32"/>
    </row>
    <row r="741" ht="20.1" customHeight="1" spans="1:6">
      <c r="A741" s="32">
        <v>739</v>
      </c>
      <c r="B741" s="44" t="s">
        <v>1297</v>
      </c>
      <c r="C741" s="45">
        <v>45.17</v>
      </c>
      <c r="D741" s="46" t="s">
        <v>552</v>
      </c>
      <c r="E741" s="46" t="s">
        <v>149</v>
      </c>
      <c r="F741" s="32"/>
    </row>
    <row r="742" ht="20.1" customHeight="1" spans="1:6">
      <c r="A742" s="32">
        <v>740</v>
      </c>
      <c r="B742" s="44" t="s">
        <v>1298</v>
      </c>
      <c r="C742" s="45">
        <v>45.17</v>
      </c>
      <c r="D742" s="46" t="s">
        <v>552</v>
      </c>
      <c r="E742" s="46" t="s">
        <v>149</v>
      </c>
      <c r="F742" s="32"/>
    </row>
    <row r="743" ht="20.1" customHeight="1" spans="1:6">
      <c r="A743" s="32">
        <v>741</v>
      </c>
      <c r="B743" s="44" t="s">
        <v>1299</v>
      </c>
      <c r="C743" s="45">
        <v>51.96</v>
      </c>
      <c r="D743" s="46" t="s">
        <v>552</v>
      </c>
      <c r="E743" s="46" t="s">
        <v>149</v>
      </c>
      <c r="F743" s="32"/>
    </row>
    <row r="744" ht="20.1" customHeight="1" spans="1:6">
      <c r="A744" s="32">
        <v>742</v>
      </c>
      <c r="B744" s="44" t="s">
        <v>1300</v>
      </c>
      <c r="C744" s="45">
        <v>51.96</v>
      </c>
      <c r="D744" s="46" t="s">
        <v>552</v>
      </c>
      <c r="E744" s="46" t="s">
        <v>85</v>
      </c>
      <c r="F744" s="32"/>
    </row>
    <row r="745" ht="20.1" customHeight="1" spans="1:6">
      <c r="A745" s="32">
        <v>743</v>
      </c>
      <c r="B745" s="44" t="s">
        <v>1301</v>
      </c>
      <c r="C745" s="45">
        <v>52.94</v>
      </c>
      <c r="D745" s="46" t="s">
        <v>552</v>
      </c>
      <c r="E745" s="46" t="s">
        <v>85</v>
      </c>
      <c r="F745" s="32"/>
    </row>
    <row r="746" ht="20.1" customHeight="1" spans="1:6">
      <c r="A746" s="32">
        <v>744</v>
      </c>
      <c r="B746" s="44" t="s">
        <v>1302</v>
      </c>
      <c r="C746" s="45">
        <v>61.34</v>
      </c>
      <c r="D746" s="46" t="s">
        <v>561</v>
      </c>
      <c r="E746" s="46" t="s">
        <v>85</v>
      </c>
      <c r="F746" s="32"/>
    </row>
    <row r="747" ht="20.1" customHeight="1" spans="1:6">
      <c r="A747" s="32">
        <v>745</v>
      </c>
      <c r="B747" s="44" t="s">
        <v>1303</v>
      </c>
      <c r="C747" s="45">
        <v>61.34</v>
      </c>
      <c r="D747" s="46" t="s">
        <v>561</v>
      </c>
      <c r="E747" s="46" t="s">
        <v>85</v>
      </c>
      <c r="F747" s="32"/>
    </row>
    <row r="748" ht="20.1" customHeight="1" spans="1:6">
      <c r="A748" s="32">
        <v>746</v>
      </c>
      <c r="B748" s="44" t="s">
        <v>1304</v>
      </c>
      <c r="C748" s="45">
        <v>52.94</v>
      </c>
      <c r="D748" s="46" t="s">
        <v>552</v>
      </c>
      <c r="E748" s="46" t="s">
        <v>85</v>
      </c>
      <c r="F748" s="32"/>
    </row>
    <row r="749" ht="20.1" customHeight="1" spans="1:6">
      <c r="A749" s="32">
        <v>747</v>
      </c>
      <c r="B749" s="44" t="s">
        <v>1305</v>
      </c>
      <c r="C749" s="45">
        <v>52.81</v>
      </c>
      <c r="D749" s="46" t="s">
        <v>552</v>
      </c>
      <c r="E749" s="46" t="s">
        <v>85</v>
      </c>
      <c r="F749" s="32"/>
    </row>
    <row r="750" ht="20.1" customHeight="1" spans="1:6">
      <c r="A750" s="32">
        <v>748</v>
      </c>
      <c r="B750" s="44" t="s">
        <v>1306</v>
      </c>
      <c r="C750" s="45">
        <v>60.85</v>
      </c>
      <c r="D750" s="46" t="s">
        <v>552</v>
      </c>
      <c r="E750" s="46" t="s">
        <v>85</v>
      </c>
      <c r="F750" s="32"/>
    </row>
    <row r="751" ht="20.1" customHeight="1" spans="1:6">
      <c r="A751" s="32">
        <v>749</v>
      </c>
      <c r="B751" s="44" t="s">
        <v>1307</v>
      </c>
      <c r="C751" s="45">
        <v>60.85</v>
      </c>
      <c r="D751" s="46" t="s">
        <v>552</v>
      </c>
      <c r="E751" s="46" t="s">
        <v>83</v>
      </c>
      <c r="F751" s="32"/>
    </row>
    <row r="752" ht="20.1" customHeight="1" spans="1:6">
      <c r="A752" s="32">
        <v>750</v>
      </c>
      <c r="B752" s="44" t="s">
        <v>1308</v>
      </c>
      <c r="C752" s="45">
        <v>52.81</v>
      </c>
      <c r="D752" s="46" t="s">
        <v>552</v>
      </c>
      <c r="E752" s="46" t="s">
        <v>83</v>
      </c>
      <c r="F752" s="32"/>
    </row>
    <row r="753" ht="20.1" customHeight="1" spans="1:6">
      <c r="A753" s="32">
        <v>751</v>
      </c>
      <c r="B753" s="44" t="s">
        <v>1309</v>
      </c>
      <c r="C753" s="45">
        <v>52.94</v>
      </c>
      <c r="D753" s="46" t="s">
        <v>552</v>
      </c>
      <c r="E753" s="46" t="s">
        <v>83</v>
      </c>
      <c r="F753" s="32"/>
    </row>
    <row r="754" ht="20.1" customHeight="1" spans="1:6">
      <c r="A754" s="32">
        <v>752</v>
      </c>
      <c r="B754" s="44" t="s">
        <v>1310</v>
      </c>
      <c r="C754" s="45">
        <v>61.34</v>
      </c>
      <c r="D754" s="46" t="s">
        <v>561</v>
      </c>
      <c r="E754" s="46" t="s">
        <v>83</v>
      </c>
      <c r="F754" s="32"/>
    </row>
    <row r="755" ht="20.1" customHeight="1" spans="1:6">
      <c r="A755" s="32">
        <v>753</v>
      </c>
      <c r="B755" s="44" t="s">
        <v>1311</v>
      </c>
      <c r="C755" s="45">
        <v>61.34</v>
      </c>
      <c r="D755" s="46" t="s">
        <v>561</v>
      </c>
      <c r="E755" s="46" t="s">
        <v>83</v>
      </c>
      <c r="F755" s="32"/>
    </row>
    <row r="756" ht="20.1" customHeight="1" spans="1:6">
      <c r="A756" s="32">
        <v>754</v>
      </c>
      <c r="B756" s="44" t="s">
        <v>1312</v>
      </c>
      <c r="C756" s="45">
        <v>52.94</v>
      </c>
      <c r="D756" s="46" t="s">
        <v>552</v>
      </c>
      <c r="E756" s="46" t="s">
        <v>83</v>
      </c>
      <c r="F756" s="32"/>
    </row>
    <row r="757" ht="20.1" customHeight="1" spans="1:6">
      <c r="A757" s="32">
        <v>755</v>
      </c>
      <c r="B757" s="44" t="s">
        <v>1313</v>
      </c>
      <c r="C757" s="45">
        <v>51.64</v>
      </c>
      <c r="D757" s="46" t="s">
        <v>552</v>
      </c>
      <c r="E757" s="46" t="s">
        <v>83</v>
      </c>
      <c r="F757" s="32"/>
    </row>
    <row r="758" ht="20.1" customHeight="1" spans="1:6">
      <c r="A758" s="32">
        <v>756</v>
      </c>
      <c r="B758" s="44" t="s">
        <v>1314</v>
      </c>
      <c r="C758" s="45">
        <v>39.31</v>
      </c>
      <c r="D758" s="46" t="s">
        <v>124</v>
      </c>
      <c r="E758" s="46" t="s">
        <v>149</v>
      </c>
      <c r="F758" s="32"/>
    </row>
    <row r="759" ht="20.1" customHeight="1" spans="1:6">
      <c r="A759" s="32">
        <v>757</v>
      </c>
      <c r="B759" s="44" t="s">
        <v>1315</v>
      </c>
      <c r="C759" s="45">
        <v>45.17</v>
      </c>
      <c r="D759" s="46" t="s">
        <v>552</v>
      </c>
      <c r="E759" s="46" t="s">
        <v>149</v>
      </c>
      <c r="F759" s="32"/>
    </row>
    <row r="760" ht="20.1" customHeight="1" spans="1:6">
      <c r="A760" s="32">
        <v>758</v>
      </c>
      <c r="B760" s="44" t="s">
        <v>1316</v>
      </c>
      <c r="C760" s="45">
        <v>45.17</v>
      </c>
      <c r="D760" s="46" t="s">
        <v>552</v>
      </c>
      <c r="E760" s="46" t="s">
        <v>149</v>
      </c>
      <c r="F760" s="32"/>
    </row>
    <row r="761" ht="20.1" customHeight="1" spans="1:6">
      <c r="A761" s="32">
        <v>759</v>
      </c>
      <c r="B761" s="44" t="s">
        <v>1317</v>
      </c>
      <c r="C761" s="45">
        <v>45.17</v>
      </c>
      <c r="D761" s="46" t="s">
        <v>552</v>
      </c>
      <c r="E761" s="46" t="s">
        <v>149</v>
      </c>
      <c r="F761" s="32"/>
    </row>
    <row r="762" ht="20.1" customHeight="1" spans="1:6">
      <c r="A762" s="32">
        <v>760</v>
      </c>
      <c r="B762" s="44" t="s">
        <v>1318</v>
      </c>
      <c r="C762" s="45">
        <v>51.96</v>
      </c>
      <c r="D762" s="46" t="s">
        <v>552</v>
      </c>
      <c r="E762" s="46" t="s">
        <v>149</v>
      </c>
      <c r="F762" s="32"/>
    </row>
    <row r="763" ht="20.1" customHeight="1" spans="1:6">
      <c r="A763" s="32">
        <v>761</v>
      </c>
      <c r="B763" s="44" t="s">
        <v>1319</v>
      </c>
      <c r="C763" s="45">
        <v>51.96</v>
      </c>
      <c r="D763" s="46" t="s">
        <v>552</v>
      </c>
      <c r="E763" s="46" t="s">
        <v>85</v>
      </c>
      <c r="F763" s="32"/>
    </row>
    <row r="764" ht="20.1" customHeight="1" spans="1:6">
      <c r="A764" s="32">
        <v>762</v>
      </c>
      <c r="B764" s="44" t="s">
        <v>1320</v>
      </c>
      <c r="C764" s="45">
        <v>52.94</v>
      </c>
      <c r="D764" s="46" t="s">
        <v>552</v>
      </c>
      <c r="E764" s="46" t="s">
        <v>85</v>
      </c>
      <c r="F764" s="32"/>
    </row>
    <row r="765" ht="20.1" customHeight="1" spans="1:6">
      <c r="A765" s="32">
        <v>763</v>
      </c>
      <c r="B765" s="44" t="s">
        <v>1321</v>
      </c>
      <c r="C765" s="45">
        <v>61.34</v>
      </c>
      <c r="D765" s="46" t="s">
        <v>561</v>
      </c>
      <c r="E765" s="46" t="s">
        <v>85</v>
      </c>
      <c r="F765" s="32"/>
    </row>
    <row r="766" ht="20.1" customHeight="1" spans="1:6">
      <c r="A766" s="32">
        <v>764</v>
      </c>
      <c r="B766" s="44" t="s">
        <v>1322</v>
      </c>
      <c r="C766" s="45">
        <v>61.34</v>
      </c>
      <c r="D766" s="46" t="s">
        <v>561</v>
      </c>
      <c r="E766" s="46" t="s">
        <v>85</v>
      </c>
      <c r="F766" s="32"/>
    </row>
    <row r="767" ht="20.1" customHeight="1" spans="1:6">
      <c r="A767" s="32">
        <v>765</v>
      </c>
      <c r="B767" s="44" t="s">
        <v>1323</v>
      </c>
      <c r="C767" s="45">
        <v>52.94</v>
      </c>
      <c r="D767" s="46" t="s">
        <v>552</v>
      </c>
      <c r="E767" s="46" t="s">
        <v>85</v>
      </c>
      <c r="F767" s="32"/>
    </row>
    <row r="768" ht="20.1" customHeight="1" spans="1:6">
      <c r="A768" s="32">
        <v>766</v>
      </c>
      <c r="B768" s="44" t="s">
        <v>1324</v>
      </c>
      <c r="C768" s="45">
        <v>52.81</v>
      </c>
      <c r="D768" s="46" t="s">
        <v>552</v>
      </c>
      <c r="E768" s="46" t="s">
        <v>85</v>
      </c>
      <c r="F768" s="32"/>
    </row>
    <row r="769" ht="20.1" customHeight="1" spans="1:6">
      <c r="A769" s="32">
        <v>767</v>
      </c>
      <c r="B769" s="44" t="s">
        <v>1325</v>
      </c>
      <c r="C769" s="45">
        <v>60.85</v>
      </c>
      <c r="D769" s="46" t="s">
        <v>552</v>
      </c>
      <c r="E769" s="46" t="s">
        <v>85</v>
      </c>
      <c r="F769" s="32"/>
    </row>
    <row r="770" ht="20.1" customHeight="1" spans="1:6">
      <c r="A770" s="32">
        <v>768</v>
      </c>
      <c r="B770" s="44" t="s">
        <v>1326</v>
      </c>
      <c r="C770" s="45">
        <v>60.85</v>
      </c>
      <c r="D770" s="46" t="s">
        <v>552</v>
      </c>
      <c r="E770" s="46" t="s">
        <v>83</v>
      </c>
      <c r="F770" s="32"/>
    </row>
    <row r="771" ht="20.1" customHeight="1" spans="1:6">
      <c r="A771" s="32">
        <v>769</v>
      </c>
      <c r="B771" s="44" t="s">
        <v>1327</v>
      </c>
      <c r="C771" s="45">
        <v>52.81</v>
      </c>
      <c r="D771" s="46" t="s">
        <v>552</v>
      </c>
      <c r="E771" s="46" t="s">
        <v>83</v>
      </c>
      <c r="F771" s="32"/>
    </row>
    <row r="772" ht="20.1" customHeight="1" spans="1:6">
      <c r="A772" s="32">
        <v>770</v>
      </c>
      <c r="B772" s="44" t="s">
        <v>1328</v>
      </c>
      <c r="C772" s="45">
        <v>52.94</v>
      </c>
      <c r="D772" s="46" t="s">
        <v>552</v>
      </c>
      <c r="E772" s="46" t="s">
        <v>83</v>
      </c>
      <c r="F772" s="32"/>
    </row>
    <row r="773" ht="20.1" customHeight="1" spans="1:6">
      <c r="A773" s="32">
        <v>771</v>
      </c>
      <c r="B773" s="44" t="s">
        <v>1329</v>
      </c>
      <c r="C773" s="45">
        <v>61.34</v>
      </c>
      <c r="D773" s="46" t="s">
        <v>561</v>
      </c>
      <c r="E773" s="46" t="s">
        <v>83</v>
      </c>
      <c r="F773" s="32"/>
    </row>
    <row r="774" ht="20.1" customHeight="1" spans="1:6">
      <c r="A774" s="32">
        <v>772</v>
      </c>
      <c r="B774" s="44" t="s">
        <v>1330</v>
      </c>
      <c r="C774" s="45">
        <v>61.34</v>
      </c>
      <c r="D774" s="46" t="s">
        <v>561</v>
      </c>
      <c r="E774" s="46" t="s">
        <v>83</v>
      </c>
      <c r="F774" s="32"/>
    </row>
    <row r="775" ht="20.1" customHeight="1" spans="1:6">
      <c r="A775" s="32">
        <v>773</v>
      </c>
      <c r="B775" s="44" t="s">
        <v>1331</v>
      </c>
      <c r="C775" s="45">
        <v>52.94</v>
      </c>
      <c r="D775" s="46" t="s">
        <v>552</v>
      </c>
      <c r="E775" s="46" t="s">
        <v>83</v>
      </c>
      <c r="F775" s="32"/>
    </row>
    <row r="776" ht="20.1" customHeight="1" spans="1:6">
      <c r="A776" s="32">
        <v>774</v>
      </c>
      <c r="B776" s="44" t="s">
        <v>1332</v>
      </c>
      <c r="C776" s="45">
        <v>51.64</v>
      </c>
      <c r="D776" s="46" t="s">
        <v>552</v>
      </c>
      <c r="E776" s="46" t="s">
        <v>83</v>
      </c>
      <c r="F776" s="32"/>
    </row>
    <row r="777" ht="20.1" customHeight="1" spans="1:6">
      <c r="A777" s="32">
        <v>775</v>
      </c>
      <c r="B777" s="44" t="s">
        <v>1333</v>
      </c>
      <c r="C777" s="45">
        <v>39.31</v>
      </c>
      <c r="D777" s="46" t="s">
        <v>124</v>
      </c>
      <c r="E777" s="46" t="s">
        <v>149</v>
      </c>
      <c r="F777" s="32"/>
    </row>
    <row r="778" ht="20.1" customHeight="1" spans="1:6">
      <c r="A778" s="32">
        <v>776</v>
      </c>
      <c r="B778" s="44" t="s">
        <v>1334</v>
      </c>
      <c r="C778" s="45">
        <v>45.17</v>
      </c>
      <c r="D778" s="46" t="s">
        <v>552</v>
      </c>
      <c r="E778" s="46" t="s">
        <v>149</v>
      </c>
      <c r="F778" s="32"/>
    </row>
    <row r="779" ht="20.1" customHeight="1" spans="1:6">
      <c r="A779" s="32">
        <v>777</v>
      </c>
      <c r="B779" s="44" t="s">
        <v>1335</v>
      </c>
      <c r="C779" s="45">
        <v>45.17</v>
      </c>
      <c r="D779" s="46" t="s">
        <v>552</v>
      </c>
      <c r="E779" s="46" t="s">
        <v>149</v>
      </c>
      <c r="F779" s="32"/>
    </row>
    <row r="780" ht="20.1" customHeight="1" spans="1:6">
      <c r="A780" s="32">
        <v>778</v>
      </c>
      <c r="B780" s="44" t="s">
        <v>1336</v>
      </c>
      <c r="C780" s="45">
        <v>45.17</v>
      </c>
      <c r="D780" s="46" t="s">
        <v>552</v>
      </c>
      <c r="E780" s="46" t="s">
        <v>149</v>
      </c>
      <c r="F780" s="32"/>
    </row>
    <row r="781" ht="20.1" customHeight="1" spans="1:6">
      <c r="A781" s="32">
        <v>779</v>
      </c>
      <c r="B781" s="44" t="s">
        <v>1337</v>
      </c>
      <c r="C781" s="45">
        <v>51.96</v>
      </c>
      <c r="D781" s="46" t="s">
        <v>552</v>
      </c>
      <c r="E781" s="46" t="s">
        <v>149</v>
      </c>
      <c r="F781" s="32"/>
    </row>
    <row r="782" ht="20.1" customHeight="1" spans="1:6">
      <c r="A782" s="32">
        <v>780</v>
      </c>
      <c r="B782" s="44" t="s">
        <v>1338</v>
      </c>
      <c r="C782" s="45">
        <v>51.96</v>
      </c>
      <c r="D782" s="46" t="s">
        <v>552</v>
      </c>
      <c r="E782" s="46" t="s">
        <v>85</v>
      </c>
      <c r="F782" s="32"/>
    </row>
    <row r="783" ht="20.1" customHeight="1" spans="1:6">
      <c r="A783" s="32">
        <v>781</v>
      </c>
      <c r="B783" s="44" t="s">
        <v>1339</v>
      </c>
      <c r="C783" s="45">
        <v>52.94</v>
      </c>
      <c r="D783" s="46" t="s">
        <v>552</v>
      </c>
      <c r="E783" s="46" t="s">
        <v>85</v>
      </c>
      <c r="F783" s="32"/>
    </row>
    <row r="784" ht="20.1" customHeight="1" spans="1:6">
      <c r="A784" s="32">
        <v>782</v>
      </c>
      <c r="B784" s="44" t="s">
        <v>1340</v>
      </c>
      <c r="C784" s="45">
        <v>61.34</v>
      </c>
      <c r="D784" s="46" t="s">
        <v>561</v>
      </c>
      <c r="E784" s="46" t="s">
        <v>85</v>
      </c>
      <c r="F784" s="32"/>
    </row>
    <row r="785" ht="20.1" customHeight="1" spans="1:6">
      <c r="A785" s="32">
        <v>783</v>
      </c>
      <c r="B785" s="44" t="s">
        <v>1341</v>
      </c>
      <c r="C785" s="45">
        <v>61.34</v>
      </c>
      <c r="D785" s="46" t="s">
        <v>561</v>
      </c>
      <c r="E785" s="46" t="s">
        <v>85</v>
      </c>
      <c r="F785" s="32"/>
    </row>
    <row r="786" ht="20.1" customHeight="1" spans="1:6">
      <c r="A786" s="32">
        <v>784</v>
      </c>
      <c r="B786" s="44" t="s">
        <v>1342</v>
      </c>
      <c r="C786" s="45">
        <v>52.94</v>
      </c>
      <c r="D786" s="46" t="s">
        <v>552</v>
      </c>
      <c r="E786" s="46" t="s">
        <v>85</v>
      </c>
      <c r="F786" s="32"/>
    </row>
    <row r="787" ht="20.1" customHeight="1" spans="1:6">
      <c r="A787" s="32">
        <v>785</v>
      </c>
      <c r="B787" s="44" t="s">
        <v>1343</v>
      </c>
      <c r="C787" s="45">
        <v>52.81</v>
      </c>
      <c r="D787" s="46" t="s">
        <v>552</v>
      </c>
      <c r="E787" s="46" t="s">
        <v>85</v>
      </c>
      <c r="F787" s="32"/>
    </row>
    <row r="788" ht="20.1" customHeight="1" spans="1:6">
      <c r="A788" s="32">
        <v>786</v>
      </c>
      <c r="B788" s="44" t="s">
        <v>1344</v>
      </c>
      <c r="C788" s="45">
        <v>60.85</v>
      </c>
      <c r="D788" s="46" t="s">
        <v>552</v>
      </c>
      <c r="E788" s="46" t="s">
        <v>85</v>
      </c>
      <c r="F788" s="32"/>
    </row>
    <row r="789" ht="20.1" customHeight="1" spans="1:6">
      <c r="A789" s="32">
        <v>787</v>
      </c>
      <c r="B789" s="44" t="s">
        <v>1345</v>
      </c>
      <c r="C789" s="45">
        <v>60.85</v>
      </c>
      <c r="D789" s="46" t="s">
        <v>552</v>
      </c>
      <c r="E789" s="46" t="s">
        <v>83</v>
      </c>
      <c r="F789" s="32"/>
    </row>
    <row r="790" ht="20.1" customHeight="1" spans="1:6">
      <c r="A790" s="32">
        <v>788</v>
      </c>
      <c r="B790" s="44" t="s">
        <v>1346</v>
      </c>
      <c r="C790" s="45">
        <v>52.81</v>
      </c>
      <c r="D790" s="46" t="s">
        <v>552</v>
      </c>
      <c r="E790" s="46" t="s">
        <v>83</v>
      </c>
      <c r="F790" s="32"/>
    </row>
    <row r="791" ht="20.1" customHeight="1" spans="1:6">
      <c r="A791" s="32">
        <v>789</v>
      </c>
      <c r="B791" s="44" t="s">
        <v>1347</v>
      </c>
      <c r="C791" s="45">
        <v>52.94</v>
      </c>
      <c r="D791" s="46" t="s">
        <v>552</v>
      </c>
      <c r="E791" s="46" t="s">
        <v>83</v>
      </c>
      <c r="F791" s="32"/>
    </row>
    <row r="792" ht="20.1" customHeight="1" spans="1:6">
      <c r="A792" s="32">
        <v>790</v>
      </c>
      <c r="B792" s="44" t="s">
        <v>1348</v>
      </c>
      <c r="C792" s="45">
        <v>61.34</v>
      </c>
      <c r="D792" s="46" t="s">
        <v>561</v>
      </c>
      <c r="E792" s="46" t="s">
        <v>83</v>
      </c>
      <c r="F792" s="32"/>
    </row>
    <row r="793" ht="20.1" customHeight="1" spans="1:6">
      <c r="A793" s="32">
        <v>791</v>
      </c>
      <c r="B793" s="44" t="s">
        <v>1349</v>
      </c>
      <c r="C793" s="45">
        <v>61.34</v>
      </c>
      <c r="D793" s="46" t="s">
        <v>561</v>
      </c>
      <c r="E793" s="46" t="s">
        <v>83</v>
      </c>
      <c r="F793" s="32"/>
    </row>
    <row r="794" ht="20.1" customHeight="1" spans="1:6">
      <c r="A794" s="32">
        <v>792</v>
      </c>
      <c r="B794" s="44" t="s">
        <v>1350</v>
      </c>
      <c r="C794" s="45">
        <v>52.94</v>
      </c>
      <c r="D794" s="46" t="s">
        <v>552</v>
      </c>
      <c r="E794" s="46" t="s">
        <v>83</v>
      </c>
      <c r="F794" s="32"/>
    </row>
    <row r="795" ht="20.1" customHeight="1" spans="1:6">
      <c r="A795" s="32">
        <v>793</v>
      </c>
      <c r="B795" s="44" t="s">
        <v>1351</v>
      </c>
      <c r="C795" s="45">
        <v>51.64</v>
      </c>
      <c r="D795" s="46" t="s">
        <v>552</v>
      </c>
      <c r="E795" s="46" t="s">
        <v>83</v>
      </c>
      <c r="F795" s="32"/>
    </row>
    <row r="796" ht="20.1" customHeight="1" spans="1:6">
      <c r="A796" s="32">
        <v>794</v>
      </c>
      <c r="B796" s="44" t="s">
        <v>1352</v>
      </c>
      <c r="C796" s="45">
        <v>39.31</v>
      </c>
      <c r="D796" s="46" t="s">
        <v>124</v>
      </c>
      <c r="E796" s="46" t="s">
        <v>149</v>
      </c>
      <c r="F796" s="32"/>
    </row>
    <row r="797" ht="20.1" customHeight="1" spans="1:6">
      <c r="A797" s="32">
        <v>795</v>
      </c>
      <c r="B797" s="44" t="s">
        <v>1353</v>
      </c>
      <c r="C797" s="45">
        <v>45.17</v>
      </c>
      <c r="D797" s="46" t="s">
        <v>552</v>
      </c>
      <c r="E797" s="46" t="s">
        <v>149</v>
      </c>
      <c r="F797" s="32"/>
    </row>
    <row r="798" ht="20.1" customHeight="1" spans="1:6">
      <c r="A798" s="32">
        <v>796</v>
      </c>
      <c r="B798" s="44" t="s">
        <v>1354</v>
      </c>
      <c r="C798" s="45">
        <v>45.17</v>
      </c>
      <c r="D798" s="46" t="s">
        <v>552</v>
      </c>
      <c r="E798" s="46" t="s">
        <v>149</v>
      </c>
      <c r="F798" s="32"/>
    </row>
    <row r="799" ht="20.1" customHeight="1" spans="1:6">
      <c r="A799" s="32">
        <v>797</v>
      </c>
      <c r="B799" s="44" t="s">
        <v>1355</v>
      </c>
      <c r="C799" s="45">
        <v>45.17</v>
      </c>
      <c r="D799" s="46" t="s">
        <v>552</v>
      </c>
      <c r="E799" s="46" t="s">
        <v>149</v>
      </c>
      <c r="F799" s="32"/>
    </row>
    <row r="800" ht="20.1" customHeight="1" spans="1:6">
      <c r="A800" s="32">
        <v>798</v>
      </c>
      <c r="B800" s="44" t="s">
        <v>1356</v>
      </c>
      <c r="C800" s="45">
        <v>51.96</v>
      </c>
      <c r="D800" s="46" t="s">
        <v>552</v>
      </c>
      <c r="E800" s="46" t="s">
        <v>149</v>
      </c>
      <c r="F800" s="32"/>
    </row>
    <row r="801" ht="20.1" customHeight="1" spans="1:6">
      <c r="A801" s="32">
        <v>799</v>
      </c>
      <c r="B801" s="44" t="s">
        <v>1357</v>
      </c>
      <c r="C801" s="45">
        <v>51.96</v>
      </c>
      <c r="D801" s="46" t="s">
        <v>552</v>
      </c>
      <c r="E801" s="46" t="s">
        <v>85</v>
      </c>
      <c r="F801" s="32"/>
    </row>
    <row r="802" ht="20.1" customHeight="1" spans="1:6">
      <c r="A802" s="32">
        <v>800</v>
      </c>
      <c r="B802" s="44" t="s">
        <v>1358</v>
      </c>
      <c r="C802" s="45">
        <v>52.94</v>
      </c>
      <c r="D802" s="46" t="s">
        <v>552</v>
      </c>
      <c r="E802" s="46" t="s">
        <v>85</v>
      </c>
      <c r="F802" s="32"/>
    </row>
    <row r="803" ht="20.1" customHeight="1" spans="1:6">
      <c r="A803" s="32">
        <v>801</v>
      </c>
      <c r="B803" s="44" t="s">
        <v>1359</v>
      </c>
      <c r="C803" s="45">
        <v>61.34</v>
      </c>
      <c r="D803" s="46" t="s">
        <v>561</v>
      </c>
      <c r="E803" s="46" t="s">
        <v>85</v>
      </c>
      <c r="F803" s="32"/>
    </row>
    <row r="804" ht="20.1" customHeight="1" spans="1:6">
      <c r="A804" s="32">
        <v>802</v>
      </c>
      <c r="B804" s="44" t="s">
        <v>1360</v>
      </c>
      <c r="C804" s="45">
        <v>61.34</v>
      </c>
      <c r="D804" s="46" t="s">
        <v>561</v>
      </c>
      <c r="E804" s="46" t="s">
        <v>85</v>
      </c>
      <c r="F804" s="32"/>
    </row>
    <row r="805" ht="20.1" customHeight="1" spans="1:6">
      <c r="A805" s="32">
        <v>803</v>
      </c>
      <c r="B805" s="44" t="s">
        <v>1361</v>
      </c>
      <c r="C805" s="45">
        <v>52.94</v>
      </c>
      <c r="D805" s="46" t="s">
        <v>552</v>
      </c>
      <c r="E805" s="46" t="s">
        <v>85</v>
      </c>
      <c r="F805" s="32"/>
    </row>
    <row r="806" ht="20.1" customHeight="1" spans="1:6">
      <c r="A806" s="32">
        <v>804</v>
      </c>
      <c r="B806" s="44" t="s">
        <v>1362</v>
      </c>
      <c r="C806" s="45">
        <v>52.81</v>
      </c>
      <c r="D806" s="46" t="s">
        <v>552</v>
      </c>
      <c r="E806" s="46" t="s">
        <v>85</v>
      </c>
      <c r="F806" s="32"/>
    </row>
    <row r="807" ht="20.1" customHeight="1" spans="1:6">
      <c r="A807" s="32">
        <v>805</v>
      </c>
      <c r="B807" s="44" t="s">
        <v>1363</v>
      </c>
      <c r="C807" s="45">
        <v>60.85</v>
      </c>
      <c r="D807" s="46" t="s">
        <v>552</v>
      </c>
      <c r="E807" s="46" t="s">
        <v>85</v>
      </c>
      <c r="F807" s="32"/>
    </row>
    <row r="808" ht="20.1" customHeight="1" spans="1:6">
      <c r="A808" s="32">
        <v>806</v>
      </c>
      <c r="B808" s="44" t="s">
        <v>1364</v>
      </c>
      <c r="C808" s="45">
        <v>60.85</v>
      </c>
      <c r="D808" s="46" t="s">
        <v>552</v>
      </c>
      <c r="E808" s="46" t="s">
        <v>83</v>
      </c>
      <c r="F808" s="32"/>
    </row>
    <row r="809" ht="20.1" customHeight="1" spans="1:6">
      <c r="A809" s="32">
        <v>807</v>
      </c>
      <c r="B809" s="44" t="s">
        <v>1365</v>
      </c>
      <c r="C809" s="45">
        <v>52.81</v>
      </c>
      <c r="D809" s="46" t="s">
        <v>552</v>
      </c>
      <c r="E809" s="46" t="s">
        <v>83</v>
      </c>
      <c r="F809" s="32"/>
    </row>
    <row r="810" ht="20.1" customHeight="1" spans="1:6">
      <c r="A810" s="32">
        <v>808</v>
      </c>
      <c r="B810" s="44" t="s">
        <v>1366</v>
      </c>
      <c r="C810" s="45">
        <v>52.94</v>
      </c>
      <c r="D810" s="46" t="s">
        <v>552</v>
      </c>
      <c r="E810" s="46" t="s">
        <v>83</v>
      </c>
      <c r="F810" s="32"/>
    </row>
    <row r="811" ht="20.1" customHeight="1" spans="1:6">
      <c r="A811" s="32">
        <v>809</v>
      </c>
      <c r="B811" s="44" t="s">
        <v>1367</v>
      </c>
      <c r="C811" s="45">
        <v>61.34</v>
      </c>
      <c r="D811" s="46" t="s">
        <v>561</v>
      </c>
      <c r="E811" s="46" t="s">
        <v>83</v>
      </c>
      <c r="F811" s="32"/>
    </row>
    <row r="812" ht="20.1" customHeight="1" spans="1:6">
      <c r="A812" s="32">
        <v>810</v>
      </c>
      <c r="B812" s="44" t="s">
        <v>1368</v>
      </c>
      <c r="C812" s="45">
        <v>61.34</v>
      </c>
      <c r="D812" s="46" t="s">
        <v>561</v>
      </c>
      <c r="E812" s="46" t="s">
        <v>83</v>
      </c>
      <c r="F812" s="32"/>
    </row>
    <row r="813" ht="20.1" customHeight="1" spans="1:6">
      <c r="A813" s="32">
        <v>811</v>
      </c>
      <c r="B813" s="44" t="s">
        <v>1369</v>
      </c>
      <c r="C813" s="45">
        <v>52.94</v>
      </c>
      <c r="D813" s="46" t="s">
        <v>552</v>
      </c>
      <c r="E813" s="46" t="s">
        <v>83</v>
      </c>
      <c r="F813" s="32"/>
    </row>
    <row r="814" ht="20.1" customHeight="1" spans="1:6">
      <c r="A814" s="32">
        <v>812</v>
      </c>
      <c r="B814" s="44" t="s">
        <v>1370</v>
      </c>
      <c r="C814" s="45">
        <v>51.64</v>
      </c>
      <c r="D814" s="46" t="s">
        <v>552</v>
      </c>
      <c r="E814" s="46" t="s">
        <v>83</v>
      </c>
      <c r="F814" s="32"/>
    </row>
    <row r="815" ht="20.1" customHeight="1" spans="1:6">
      <c r="A815" s="32">
        <v>813</v>
      </c>
      <c r="B815" s="44" t="s">
        <v>1371</v>
      </c>
      <c r="C815" s="45">
        <v>39.31</v>
      </c>
      <c r="D815" s="46" t="s">
        <v>124</v>
      </c>
      <c r="E815" s="46" t="s">
        <v>149</v>
      </c>
      <c r="F815" s="32"/>
    </row>
    <row r="816" ht="20.1" customHeight="1" spans="1:6">
      <c r="A816" s="32">
        <v>814</v>
      </c>
      <c r="B816" s="44" t="s">
        <v>1372</v>
      </c>
      <c r="C816" s="45">
        <v>45.17</v>
      </c>
      <c r="D816" s="46" t="s">
        <v>552</v>
      </c>
      <c r="E816" s="46" t="s">
        <v>149</v>
      </c>
      <c r="F816" s="32"/>
    </row>
    <row r="817" ht="20.1" customHeight="1" spans="1:6">
      <c r="A817" s="32">
        <v>815</v>
      </c>
      <c r="B817" s="44" t="s">
        <v>1373</v>
      </c>
      <c r="C817" s="45">
        <v>45.17</v>
      </c>
      <c r="D817" s="46" t="s">
        <v>552</v>
      </c>
      <c r="E817" s="46" t="s">
        <v>149</v>
      </c>
      <c r="F817" s="32"/>
    </row>
    <row r="818" ht="20.1" customHeight="1" spans="1:6">
      <c r="A818" s="32">
        <v>816</v>
      </c>
      <c r="B818" s="44" t="s">
        <v>1374</v>
      </c>
      <c r="C818" s="45">
        <v>45.17</v>
      </c>
      <c r="D818" s="46" t="s">
        <v>552</v>
      </c>
      <c r="E818" s="46" t="s">
        <v>149</v>
      </c>
      <c r="F818" s="32"/>
    </row>
    <row r="819" ht="20.1" customHeight="1" spans="1:6">
      <c r="A819" s="32">
        <v>817</v>
      </c>
      <c r="B819" s="44" t="s">
        <v>1375</v>
      </c>
      <c r="C819" s="45">
        <v>51.96</v>
      </c>
      <c r="D819" s="46" t="s">
        <v>552</v>
      </c>
      <c r="E819" s="46" t="s">
        <v>149</v>
      </c>
      <c r="F819" s="32"/>
    </row>
    <row r="820" ht="20.1" customHeight="1" spans="1:6">
      <c r="A820" s="32">
        <v>818</v>
      </c>
      <c r="B820" s="44" t="s">
        <v>1376</v>
      </c>
      <c r="C820" s="45">
        <v>51.96</v>
      </c>
      <c r="D820" s="46" t="s">
        <v>552</v>
      </c>
      <c r="E820" s="46" t="s">
        <v>85</v>
      </c>
      <c r="F820" s="32"/>
    </row>
    <row r="821" ht="20.1" customHeight="1" spans="1:6">
      <c r="A821" s="32">
        <v>819</v>
      </c>
      <c r="B821" s="44" t="s">
        <v>1377</v>
      </c>
      <c r="C821" s="45">
        <v>52.94</v>
      </c>
      <c r="D821" s="46" t="s">
        <v>552</v>
      </c>
      <c r="E821" s="46" t="s">
        <v>85</v>
      </c>
      <c r="F821" s="32"/>
    </row>
    <row r="822" ht="20.1" customHeight="1" spans="1:6">
      <c r="A822" s="32">
        <v>820</v>
      </c>
      <c r="B822" s="44" t="s">
        <v>1378</v>
      </c>
      <c r="C822" s="45">
        <v>61.34</v>
      </c>
      <c r="D822" s="46" t="s">
        <v>561</v>
      </c>
      <c r="E822" s="46" t="s">
        <v>85</v>
      </c>
      <c r="F822" s="32"/>
    </row>
    <row r="823" ht="20.1" customHeight="1" spans="1:6">
      <c r="A823" s="32">
        <v>821</v>
      </c>
      <c r="B823" s="44" t="s">
        <v>1379</v>
      </c>
      <c r="C823" s="45">
        <v>61.34</v>
      </c>
      <c r="D823" s="46" t="s">
        <v>561</v>
      </c>
      <c r="E823" s="46" t="s">
        <v>85</v>
      </c>
      <c r="F823" s="32"/>
    </row>
    <row r="824" ht="20.1" customHeight="1" spans="1:6">
      <c r="A824" s="32">
        <v>822</v>
      </c>
      <c r="B824" s="44" t="s">
        <v>1380</v>
      </c>
      <c r="C824" s="45">
        <v>52.94</v>
      </c>
      <c r="D824" s="46" t="s">
        <v>552</v>
      </c>
      <c r="E824" s="46" t="s">
        <v>85</v>
      </c>
      <c r="F824" s="32"/>
    </row>
    <row r="825" ht="20.1" customHeight="1" spans="1:6">
      <c r="A825" s="32">
        <v>823</v>
      </c>
      <c r="B825" s="44" t="s">
        <v>1381</v>
      </c>
      <c r="C825" s="45">
        <v>52.81</v>
      </c>
      <c r="D825" s="46" t="s">
        <v>552</v>
      </c>
      <c r="E825" s="46" t="s">
        <v>85</v>
      </c>
      <c r="F825" s="32"/>
    </row>
    <row r="826" ht="20.1" customHeight="1" spans="1:6">
      <c r="A826" s="32">
        <v>824</v>
      </c>
      <c r="B826" s="44" t="s">
        <v>1382</v>
      </c>
      <c r="C826" s="45">
        <v>60.85</v>
      </c>
      <c r="D826" s="46" t="s">
        <v>552</v>
      </c>
      <c r="E826" s="46" t="s">
        <v>85</v>
      </c>
      <c r="F826" s="32"/>
    </row>
    <row r="827" ht="20.1" customHeight="1" spans="1:6">
      <c r="A827" s="32">
        <v>825</v>
      </c>
      <c r="B827" s="44" t="s">
        <v>1383</v>
      </c>
      <c r="C827" s="45">
        <v>60.85</v>
      </c>
      <c r="D827" s="46" t="s">
        <v>552</v>
      </c>
      <c r="E827" s="46" t="s">
        <v>83</v>
      </c>
      <c r="F827" s="32"/>
    </row>
    <row r="828" ht="20.1" customHeight="1" spans="1:6">
      <c r="A828" s="32">
        <v>826</v>
      </c>
      <c r="B828" s="44" t="s">
        <v>1384</v>
      </c>
      <c r="C828" s="45">
        <v>52.81</v>
      </c>
      <c r="D828" s="46" t="s">
        <v>552</v>
      </c>
      <c r="E828" s="46" t="s">
        <v>83</v>
      </c>
      <c r="F828" s="32"/>
    </row>
    <row r="829" ht="20.1" customHeight="1" spans="1:6">
      <c r="A829" s="32">
        <v>827</v>
      </c>
      <c r="B829" s="44" t="s">
        <v>1385</v>
      </c>
      <c r="C829" s="45">
        <v>52.94</v>
      </c>
      <c r="D829" s="46" t="s">
        <v>552</v>
      </c>
      <c r="E829" s="46" t="s">
        <v>83</v>
      </c>
      <c r="F829" s="32"/>
    </row>
    <row r="830" ht="20.1" customHeight="1" spans="1:6">
      <c r="A830" s="32">
        <v>828</v>
      </c>
      <c r="B830" s="44" t="s">
        <v>1386</v>
      </c>
      <c r="C830" s="45">
        <v>61.34</v>
      </c>
      <c r="D830" s="46" t="s">
        <v>561</v>
      </c>
      <c r="E830" s="46" t="s">
        <v>83</v>
      </c>
      <c r="F830" s="32"/>
    </row>
    <row r="831" ht="20.1" customHeight="1" spans="1:6">
      <c r="A831" s="32">
        <v>829</v>
      </c>
      <c r="B831" s="44" t="s">
        <v>1387</v>
      </c>
      <c r="C831" s="45">
        <v>61.34</v>
      </c>
      <c r="D831" s="46" t="s">
        <v>561</v>
      </c>
      <c r="E831" s="46" t="s">
        <v>83</v>
      </c>
      <c r="F831" s="32"/>
    </row>
    <row r="832" ht="20.1" customHeight="1" spans="1:6">
      <c r="A832" s="32">
        <v>830</v>
      </c>
      <c r="B832" s="44" t="s">
        <v>1388</v>
      </c>
      <c r="C832" s="45">
        <v>52.94</v>
      </c>
      <c r="D832" s="46" t="s">
        <v>552</v>
      </c>
      <c r="E832" s="46" t="s">
        <v>83</v>
      </c>
      <c r="F832" s="32"/>
    </row>
    <row r="833" ht="20.1" customHeight="1" spans="1:6">
      <c r="A833" s="32">
        <v>831</v>
      </c>
      <c r="B833" s="44" t="s">
        <v>1389</v>
      </c>
      <c r="C833" s="45">
        <v>51.64</v>
      </c>
      <c r="D833" s="46" t="s">
        <v>552</v>
      </c>
      <c r="E833" s="46" t="s">
        <v>83</v>
      </c>
      <c r="F833" s="32"/>
    </row>
    <row r="834" ht="20.1" customHeight="1" spans="1:6">
      <c r="A834" s="32">
        <v>832</v>
      </c>
      <c r="B834" s="44" t="s">
        <v>1390</v>
      </c>
      <c r="C834" s="45">
        <v>39.31</v>
      </c>
      <c r="D834" s="46" t="s">
        <v>552</v>
      </c>
      <c r="E834" s="46" t="s">
        <v>149</v>
      </c>
      <c r="F834" s="32"/>
    </row>
    <row r="835" ht="20.1" customHeight="1" spans="1:6">
      <c r="A835" s="32">
        <v>833</v>
      </c>
      <c r="B835" s="44" t="s">
        <v>1391</v>
      </c>
      <c r="C835" s="45">
        <v>45.17</v>
      </c>
      <c r="D835" s="46" t="s">
        <v>552</v>
      </c>
      <c r="E835" s="46" t="s">
        <v>149</v>
      </c>
      <c r="F835" s="32"/>
    </row>
    <row r="836" ht="20.1" customHeight="1" spans="1:6">
      <c r="A836" s="32">
        <v>834</v>
      </c>
      <c r="B836" s="44" t="s">
        <v>1392</v>
      </c>
      <c r="C836" s="45">
        <v>45.17</v>
      </c>
      <c r="D836" s="46" t="s">
        <v>552</v>
      </c>
      <c r="E836" s="46" t="s">
        <v>149</v>
      </c>
      <c r="F836" s="32"/>
    </row>
    <row r="837" ht="20.1" customHeight="1" spans="1:6">
      <c r="A837" s="32">
        <v>835</v>
      </c>
      <c r="B837" s="44" t="s">
        <v>1393</v>
      </c>
      <c r="C837" s="45">
        <v>45.17</v>
      </c>
      <c r="D837" s="46" t="s">
        <v>552</v>
      </c>
      <c r="E837" s="46" t="s">
        <v>149</v>
      </c>
      <c r="F837" s="32"/>
    </row>
    <row r="838" ht="20.1" customHeight="1" spans="1:6">
      <c r="A838" s="32">
        <v>836</v>
      </c>
      <c r="B838" s="44" t="s">
        <v>1394</v>
      </c>
      <c r="C838" s="45">
        <v>51.96</v>
      </c>
      <c r="D838" s="46" t="s">
        <v>552</v>
      </c>
      <c r="E838" s="46" t="s">
        <v>149</v>
      </c>
      <c r="F838" s="32"/>
    </row>
    <row r="839" ht="20.1" customHeight="1" spans="1:6">
      <c r="A839" s="32">
        <v>837</v>
      </c>
      <c r="B839" s="44" t="s">
        <v>1395</v>
      </c>
      <c r="C839" s="45">
        <v>51.96</v>
      </c>
      <c r="D839" s="46" t="s">
        <v>552</v>
      </c>
      <c r="E839" s="46" t="s">
        <v>85</v>
      </c>
      <c r="F839" s="32"/>
    </row>
    <row r="840" ht="20.1" customHeight="1" spans="1:6">
      <c r="A840" s="32">
        <v>838</v>
      </c>
      <c r="B840" s="44" t="s">
        <v>1396</v>
      </c>
      <c r="C840" s="45">
        <v>52.94</v>
      </c>
      <c r="D840" s="46" t="s">
        <v>552</v>
      </c>
      <c r="E840" s="46" t="s">
        <v>85</v>
      </c>
      <c r="F840" s="32"/>
    </row>
    <row r="841" ht="20.1" customHeight="1" spans="1:6">
      <c r="A841" s="32">
        <v>839</v>
      </c>
      <c r="B841" s="44" t="s">
        <v>1397</v>
      </c>
      <c r="C841" s="45">
        <v>61.34</v>
      </c>
      <c r="D841" s="46" t="s">
        <v>561</v>
      </c>
      <c r="E841" s="46" t="s">
        <v>85</v>
      </c>
      <c r="F841" s="32"/>
    </row>
    <row r="842" ht="20.1" customHeight="1" spans="1:6">
      <c r="A842" s="32">
        <v>840</v>
      </c>
      <c r="B842" s="44" t="s">
        <v>1398</v>
      </c>
      <c r="C842" s="45">
        <v>61.34</v>
      </c>
      <c r="D842" s="46" t="s">
        <v>561</v>
      </c>
      <c r="E842" s="46" t="s">
        <v>85</v>
      </c>
      <c r="F842" s="32"/>
    </row>
    <row r="843" ht="20.1" customHeight="1" spans="1:6">
      <c r="A843" s="32">
        <v>841</v>
      </c>
      <c r="B843" s="44" t="s">
        <v>1399</v>
      </c>
      <c r="C843" s="45">
        <v>52.94</v>
      </c>
      <c r="D843" s="46" t="s">
        <v>552</v>
      </c>
      <c r="E843" s="46" t="s">
        <v>85</v>
      </c>
      <c r="F843" s="32"/>
    </row>
    <row r="844" ht="20.1" customHeight="1" spans="1:6">
      <c r="A844" s="32">
        <v>842</v>
      </c>
      <c r="B844" s="44" t="s">
        <v>1400</v>
      </c>
      <c r="C844" s="45">
        <v>52.81</v>
      </c>
      <c r="D844" s="46" t="s">
        <v>552</v>
      </c>
      <c r="E844" s="46" t="s">
        <v>85</v>
      </c>
      <c r="F844" s="32"/>
    </row>
    <row r="845" ht="20.1" customHeight="1" spans="1:6">
      <c r="A845" s="32">
        <v>843</v>
      </c>
      <c r="B845" s="44" t="s">
        <v>1401</v>
      </c>
      <c r="C845" s="45">
        <v>60.85</v>
      </c>
      <c r="D845" s="46" t="s">
        <v>552</v>
      </c>
      <c r="E845" s="46" t="s">
        <v>85</v>
      </c>
      <c r="F845" s="32"/>
    </row>
    <row r="846" ht="20.1" customHeight="1" spans="1:6">
      <c r="A846" s="32">
        <v>844</v>
      </c>
      <c r="B846" s="44" t="s">
        <v>1402</v>
      </c>
      <c r="C846" s="45">
        <v>60.85</v>
      </c>
      <c r="D846" s="46" t="s">
        <v>552</v>
      </c>
      <c r="E846" s="46" t="s">
        <v>83</v>
      </c>
      <c r="F846" s="32"/>
    </row>
    <row r="847" ht="20.1" customHeight="1" spans="1:6">
      <c r="A847" s="32">
        <v>845</v>
      </c>
      <c r="B847" s="44" t="s">
        <v>1403</v>
      </c>
      <c r="C847" s="45">
        <v>52.81</v>
      </c>
      <c r="D847" s="46" t="s">
        <v>552</v>
      </c>
      <c r="E847" s="46" t="s">
        <v>83</v>
      </c>
      <c r="F847" s="32"/>
    </row>
    <row r="848" ht="20.1" customHeight="1" spans="1:6">
      <c r="A848" s="32">
        <v>846</v>
      </c>
      <c r="B848" s="44" t="s">
        <v>1404</v>
      </c>
      <c r="C848" s="45">
        <v>52.94</v>
      </c>
      <c r="D848" s="46" t="s">
        <v>552</v>
      </c>
      <c r="E848" s="46" t="s">
        <v>83</v>
      </c>
      <c r="F848" s="32"/>
    </row>
    <row r="849" ht="20.1" customHeight="1" spans="1:6">
      <c r="A849" s="32">
        <v>847</v>
      </c>
      <c r="B849" s="44" t="s">
        <v>1405</v>
      </c>
      <c r="C849" s="45">
        <v>61.34</v>
      </c>
      <c r="D849" s="46" t="s">
        <v>561</v>
      </c>
      <c r="E849" s="46" t="s">
        <v>83</v>
      </c>
      <c r="F849" s="32"/>
    </row>
    <row r="850" ht="20.1" customHeight="1" spans="1:6">
      <c r="A850" s="32">
        <v>848</v>
      </c>
      <c r="B850" s="44" t="s">
        <v>1406</v>
      </c>
      <c r="C850" s="45">
        <v>61.34</v>
      </c>
      <c r="D850" s="46" t="s">
        <v>561</v>
      </c>
      <c r="E850" s="46" t="s">
        <v>83</v>
      </c>
      <c r="F850" s="32"/>
    </row>
    <row r="851" ht="20.1" customHeight="1" spans="1:6">
      <c r="A851" s="32">
        <v>849</v>
      </c>
      <c r="B851" s="44" t="s">
        <v>1407</v>
      </c>
      <c r="C851" s="45">
        <v>52.94</v>
      </c>
      <c r="D851" s="46" t="s">
        <v>552</v>
      </c>
      <c r="E851" s="46" t="s">
        <v>83</v>
      </c>
      <c r="F851" s="32"/>
    </row>
    <row r="852" ht="20.1" customHeight="1" spans="1:6">
      <c r="A852" s="32">
        <v>850</v>
      </c>
      <c r="B852" s="44" t="s">
        <v>1408</v>
      </c>
      <c r="C852" s="45">
        <v>51.64</v>
      </c>
      <c r="D852" s="46" t="s">
        <v>552</v>
      </c>
      <c r="E852" s="46" t="s">
        <v>83</v>
      </c>
      <c r="F852" s="32"/>
    </row>
    <row r="853" ht="20.1" customHeight="1" spans="1:6">
      <c r="A853" s="32">
        <v>851</v>
      </c>
      <c r="B853" s="44" t="s">
        <v>1409</v>
      </c>
      <c r="C853" s="45">
        <v>39.31</v>
      </c>
      <c r="D853" s="46" t="s">
        <v>552</v>
      </c>
      <c r="E853" s="46" t="s">
        <v>149</v>
      </c>
      <c r="F853" s="32"/>
    </row>
    <row r="854" ht="20.1" customHeight="1" spans="1:6">
      <c r="A854" s="32">
        <v>852</v>
      </c>
      <c r="B854" s="44" t="s">
        <v>1410</v>
      </c>
      <c r="C854" s="45">
        <v>45.17</v>
      </c>
      <c r="D854" s="46" t="s">
        <v>552</v>
      </c>
      <c r="E854" s="46" t="s">
        <v>149</v>
      </c>
      <c r="F854" s="32"/>
    </row>
    <row r="855" ht="20.1" customHeight="1" spans="1:6">
      <c r="A855" s="32">
        <v>853</v>
      </c>
      <c r="B855" s="44" t="s">
        <v>1411</v>
      </c>
      <c r="C855" s="45">
        <v>45.17</v>
      </c>
      <c r="D855" s="46" t="s">
        <v>552</v>
      </c>
      <c r="E855" s="46" t="s">
        <v>149</v>
      </c>
      <c r="F855" s="32"/>
    </row>
    <row r="856" ht="20.1" customHeight="1" spans="1:6">
      <c r="A856" s="32">
        <v>854</v>
      </c>
      <c r="B856" s="44" t="s">
        <v>1412</v>
      </c>
      <c r="C856" s="45">
        <v>45.17</v>
      </c>
      <c r="D856" s="46" t="s">
        <v>552</v>
      </c>
      <c r="E856" s="46" t="s">
        <v>149</v>
      </c>
      <c r="F856" s="32"/>
    </row>
    <row r="857" ht="20.1" customHeight="1" spans="1:6">
      <c r="A857" s="32">
        <v>855</v>
      </c>
      <c r="B857" s="44" t="s">
        <v>1413</v>
      </c>
      <c r="C857" s="45">
        <v>51.96</v>
      </c>
      <c r="D857" s="46" t="s">
        <v>552</v>
      </c>
      <c r="E857" s="46" t="s">
        <v>149</v>
      </c>
      <c r="F857" s="32"/>
    </row>
    <row r="858" ht="20.1" customHeight="1" spans="1:6">
      <c r="A858" s="32">
        <v>856</v>
      </c>
      <c r="B858" s="44" t="s">
        <v>1414</v>
      </c>
      <c r="C858" s="45">
        <v>51.96</v>
      </c>
      <c r="D858" s="46" t="s">
        <v>552</v>
      </c>
      <c r="E858" s="46" t="s">
        <v>85</v>
      </c>
      <c r="F858" s="32"/>
    </row>
    <row r="859" ht="20.1" customHeight="1" spans="1:6">
      <c r="A859" s="32">
        <v>857</v>
      </c>
      <c r="B859" s="44" t="s">
        <v>1415</v>
      </c>
      <c r="C859" s="45">
        <v>52.94</v>
      </c>
      <c r="D859" s="46" t="s">
        <v>552</v>
      </c>
      <c r="E859" s="46" t="s">
        <v>85</v>
      </c>
      <c r="F859" s="32"/>
    </row>
    <row r="860" ht="20.1" customHeight="1" spans="1:6">
      <c r="A860" s="32">
        <v>858</v>
      </c>
      <c r="B860" s="44" t="s">
        <v>1416</v>
      </c>
      <c r="C860" s="45">
        <v>61.34</v>
      </c>
      <c r="D860" s="46" t="s">
        <v>561</v>
      </c>
      <c r="E860" s="46" t="s">
        <v>85</v>
      </c>
      <c r="F860" s="32"/>
    </row>
    <row r="861" ht="20.1" customHeight="1" spans="1:6">
      <c r="A861" s="32">
        <v>859</v>
      </c>
      <c r="B861" s="44" t="s">
        <v>1417</v>
      </c>
      <c r="C861" s="45">
        <v>61.34</v>
      </c>
      <c r="D861" s="46" t="s">
        <v>561</v>
      </c>
      <c r="E861" s="46" t="s">
        <v>85</v>
      </c>
      <c r="F861" s="32"/>
    </row>
    <row r="862" ht="20.1" customHeight="1" spans="1:6">
      <c r="A862" s="32">
        <v>860</v>
      </c>
      <c r="B862" s="44" t="s">
        <v>1418</v>
      </c>
      <c r="C862" s="45">
        <v>52.94</v>
      </c>
      <c r="D862" s="46" t="s">
        <v>552</v>
      </c>
      <c r="E862" s="46" t="s">
        <v>85</v>
      </c>
      <c r="F862" s="32"/>
    </row>
    <row r="863" ht="20.1" customHeight="1" spans="1:6">
      <c r="A863" s="32">
        <v>861</v>
      </c>
      <c r="B863" s="44" t="s">
        <v>1419</v>
      </c>
      <c r="C863" s="45">
        <v>52.81</v>
      </c>
      <c r="D863" s="46" t="s">
        <v>552</v>
      </c>
      <c r="E863" s="46" t="s">
        <v>85</v>
      </c>
      <c r="F863" s="32"/>
    </row>
    <row r="864" ht="20.1" customHeight="1" spans="1:6">
      <c r="A864" s="32">
        <v>862</v>
      </c>
      <c r="B864" s="44" t="s">
        <v>1420</v>
      </c>
      <c r="C864" s="45">
        <v>60.85</v>
      </c>
      <c r="D864" s="46" t="s">
        <v>552</v>
      </c>
      <c r="E864" s="46" t="s">
        <v>85</v>
      </c>
      <c r="F864" s="32"/>
    </row>
    <row r="865" ht="20.1" customHeight="1" spans="1:6">
      <c r="A865" s="32">
        <v>863</v>
      </c>
      <c r="B865" s="44" t="s">
        <v>1421</v>
      </c>
      <c r="C865" s="45">
        <v>60.85</v>
      </c>
      <c r="D865" s="46" t="s">
        <v>552</v>
      </c>
      <c r="E865" s="46" t="s">
        <v>83</v>
      </c>
      <c r="F865" s="32"/>
    </row>
    <row r="866" ht="20.1" customHeight="1" spans="1:6">
      <c r="A866" s="32">
        <v>864</v>
      </c>
      <c r="B866" s="44" t="s">
        <v>1422</v>
      </c>
      <c r="C866" s="45">
        <v>52.81</v>
      </c>
      <c r="D866" s="46" t="s">
        <v>552</v>
      </c>
      <c r="E866" s="46" t="s">
        <v>83</v>
      </c>
      <c r="F866" s="32"/>
    </row>
    <row r="867" ht="20.1" customHeight="1" spans="1:6">
      <c r="A867" s="32">
        <v>865</v>
      </c>
      <c r="B867" s="44" t="s">
        <v>1423</v>
      </c>
      <c r="C867" s="45">
        <v>52.94</v>
      </c>
      <c r="D867" s="46" t="s">
        <v>552</v>
      </c>
      <c r="E867" s="46" t="s">
        <v>83</v>
      </c>
      <c r="F867" s="32"/>
    </row>
    <row r="868" ht="20.1" customHeight="1" spans="1:6">
      <c r="A868" s="32">
        <v>866</v>
      </c>
      <c r="B868" s="44" t="s">
        <v>1424</v>
      </c>
      <c r="C868" s="45">
        <v>61.34</v>
      </c>
      <c r="D868" s="46" t="s">
        <v>561</v>
      </c>
      <c r="E868" s="46" t="s">
        <v>83</v>
      </c>
      <c r="F868" s="32"/>
    </row>
    <row r="869" ht="20.1" customHeight="1" spans="1:6">
      <c r="A869" s="32">
        <v>867</v>
      </c>
      <c r="B869" s="44" t="s">
        <v>1425</v>
      </c>
      <c r="C869" s="45">
        <v>61.34</v>
      </c>
      <c r="D869" s="46" t="s">
        <v>561</v>
      </c>
      <c r="E869" s="46" t="s">
        <v>83</v>
      </c>
      <c r="F869" s="32"/>
    </row>
    <row r="870" ht="20.1" customHeight="1" spans="1:6">
      <c r="A870" s="32">
        <v>868</v>
      </c>
      <c r="B870" s="44" t="s">
        <v>1426</v>
      </c>
      <c r="C870" s="45">
        <v>52.94</v>
      </c>
      <c r="D870" s="46" t="s">
        <v>552</v>
      </c>
      <c r="E870" s="46" t="s">
        <v>83</v>
      </c>
      <c r="F870" s="32"/>
    </row>
    <row r="871" ht="20.1" customHeight="1" spans="1:6">
      <c r="A871" s="32">
        <v>869</v>
      </c>
      <c r="B871" s="44" t="s">
        <v>1427</v>
      </c>
      <c r="C871" s="45">
        <v>51.64</v>
      </c>
      <c r="D871" s="46" t="s">
        <v>552</v>
      </c>
      <c r="E871" s="46" t="s">
        <v>83</v>
      </c>
      <c r="F871" s="32"/>
    </row>
    <row r="872" ht="20.1" customHeight="1" spans="1:6">
      <c r="A872" s="32">
        <v>870</v>
      </c>
      <c r="B872" s="44" t="s">
        <v>1428</v>
      </c>
      <c r="C872" s="45">
        <v>39.31</v>
      </c>
      <c r="D872" s="46" t="s">
        <v>552</v>
      </c>
      <c r="E872" s="46" t="s">
        <v>149</v>
      </c>
      <c r="F872" s="32"/>
    </row>
    <row r="873" ht="20.1" customHeight="1" spans="1:6">
      <c r="A873" s="32">
        <v>871</v>
      </c>
      <c r="B873" s="44" t="s">
        <v>1429</v>
      </c>
      <c r="C873" s="45">
        <v>45.17</v>
      </c>
      <c r="D873" s="46" t="s">
        <v>552</v>
      </c>
      <c r="E873" s="46" t="s">
        <v>149</v>
      </c>
      <c r="F873" s="32"/>
    </row>
    <row r="874" ht="20.1" customHeight="1" spans="1:6">
      <c r="A874" s="32">
        <v>872</v>
      </c>
      <c r="B874" s="44" t="s">
        <v>1430</v>
      </c>
      <c r="C874" s="45">
        <v>45.17</v>
      </c>
      <c r="D874" s="46" t="s">
        <v>552</v>
      </c>
      <c r="E874" s="46" t="s">
        <v>149</v>
      </c>
      <c r="F874" s="32"/>
    </row>
    <row r="875" ht="20.1" customHeight="1" spans="1:6">
      <c r="A875" s="32">
        <v>873</v>
      </c>
      <c r="B875" s="44" t="s">
        <v>1431</v>
      </c>
      <c r="C875" s="45">
        <v>45.17</v>
      </c>
      <c r="D875" s="46" t="s">
        <v>552</v>
      </c>
      <c r="E875" s="46" t="s">
        <v>149</v>
      </c>
      <c r="F875" s="32"/>
    </row>
    <row r="876" ht="20.1" customHeight="1" spans="1:6">
      <c r="A876" s="32">
        <v>874</v>
      </c>
      <c r="B876" s="44" t="s">
        <v>1432</v>
      </c>
      <c r="C876" s="45">
        <v>51.96</v>
      </c>
      <c r="D876" s="46" t="s">
        <v>552</v>
      </c>
      <c r="E876" s="46" t="s">
        <v>149</v>
      </c>
      <c r="F876" s="32"/>
    </row>
    <row r="877" ht="20.1" customHeight="1" spans="1:6">
      <c r="A877" s="32">
        <v>875</v>
      </c>
      <c r="B877" s="44" t="s">
        <v>1433</v>
      </c>
      <c r="C877" s="45">
        <v>51.96</v>
      </c>
      <c r="D877" s="46" t="s">
        <v>552</v>
      </c>
      <c r="E877" s="46" t="s">
        <v>85</v>
      </c>
      <c r="F877" s="32"/>
    </row>
    <row r="878" ht="20.1" customHeight="1" spans="1:6">
      <c r="A878" s="32">
        <v>876</v>
      </c>
      <c r="B878" s="44" t="s">
        <v>1434</v>
      </c>
      <c r="C878" s="45">
        <v>52.94</v>
      </c>
      <c r="D878" s="46" t="s">
        <v>552</v>
      </c>
      <c r="E878" s="46" t="s">
        <v>85</v>
      </c>
      <c r="F878" s="32"/>
    </row>
    <row r="879" ht="20.1" customHeight="1" spans="1:6">
      <c r="A879" s="32">
        <v>877</v>
      </c>
      <c r="B879" s="44" t="s">
        <v>1435</v>
      </c>
      <c r="C879" s="45">
        <v>61.34</v>
      </c>
      <c r="D879" s="46" t="s">
        <v>561</v>
      </c>
      <c r="E879" s="46" t="s">
        <v>85</v>
      </c>
      <c r="F879" s="32"/>
    </row>
    <row r="880" ht="20.1" customHeight="1" spans="1:6">
      <c r="A880" s="32">
        <v>878</v>
      </c>
      <c r="B880" s="44" t="s">
        <v>1436</v>
      </c>
      <c r="C880" s="45">
        <v>61.34</v>
      </c>
      <c r="D880" s="46" t="s">
        <v>561</v>
      </c>
      <c r="E880" s="46" t="s">
        <v>85</v>
      </c>
      <c r="F880" s="32"/>
    </row>
    <row r="881" ht="20.1" customHeight="1" spans="1:6">
      <c r="A881" s="32">
        <v>879</v>
      </c>
      <c r="B881" s="44" t="s">
        <v>1437</v>
      </c>
      <c r="C881" s="45">
        <v>52.94</v>
      </c>
      <c r="D881" s="46" t="s">
        <v>552</v>
      </c>
      <c r="E881" s="46" t="s">
        <v>85</v>
      </c>
      <c r="F881" s="32"/>
    </row>
    <row r="882" ht="20.1" customHeight="1" spans="1:6">
      <c r="A882" s="32">
        <v>880</v>
      </c>
      <c r="B882" s="44" t="s">
        <v>1438</v>
      </c>
      <c r="C882" s="45">
        <v>52.81</v>
      </c>
      <c r="D882" s="46" t="s">
        <v>552</v>
      </c>
      <c r="E882" s="46" t="s">
        <v>85</v>
      </c>
      <c r="F882" s="32"/>
    </row>
    <row r="883" ht="20.1" customHeight="1" spans="1:6">
      <c r="A883" s="32">
        <v>881</v>
      </c>
      <c r="B883" s="44" t="s">
        <v>1439</v>
      </c>
      <c r="C883" s="45">
        <v>60.85</v>
      </c>
      <c r="D883" s="46" t="s">
        <v>552</v>
      </c>
      <c r="E883" s="46" t="s">
        <v>85</v>
      </c>
      <c r="F883" s="32"/>
    </row>
    <row r="884" ht="20.1" customHeight="1" spans="1:6">
      <c r="A884" s="32">
        <v>882</v>
      </c>
      <c r="B884" s="44" t="s">
        <v>1440</v>
      </c>
      <c r="C884" s="45">
        <v>59.59</v>
      </c>
      <c r="D884" s="46" t="s">
        <v>552</v>
      </c>
      <c r="E884" s="46" t="s">
        <v>83</v>
      </c>
      <c r="F884" s="32"/>
    </row>
    <row r="885" ht="20.1" customHeight="1" spans="1:6">
      <c r="A885" s="32">
        <v>883</v>
      </c>
      <c r="B885" s="44" t="s">
        <v>1441</v>
      </c>
      <c r="C885" s="45">
        <v>52.2</v>
      </c>
      <c r="D885" s="46" t="s">
        <v>552</v>
      </c>
      <c r="E885" s="46" t="s">
        <v>83</v>
      </c>
      <c r="F885" s="32"/>
    </row>
    <row r="886" ht="20.1" customHeight="1" spans="1:6">
      <c r="A886" s="32">
        <v>884</v>
      </c>
      <c r="B886" s="44" t="s">
        <v>1442</v>
      </c>
      <c r="C886" s="45">
        <v>52.2</v>
      </c>
      <c r="D886" s="46" t="s">
        <v>552</v>
      </c>
      <c r="E886" s="46" t="s">
        <v>83</v>
      </c>
      <c r="F886" s="32"/>
    </row>
    <row r="887" ht="20.1" customHeight="1" spans="1:6">
      <c r="A887" s="32">
        <v>885</v>
      </c>
      <c r="B887" s="44" t="s">
        <v>1443</v>
      </c>
      <c r="C887" s="45">
        <v>60.51</v>
      </c>
      <c r="D887" s="46" t="s">
        <v>561</v>
      </c>
      <c r="E887" s="46" t="s">
        <v>83</v>
      </c>
      <c r="F887" s="32"/>
    </row>
    <row r="888" ht="20.1" customHeight="1" spans="1:6">
      <c r="A888" s="32">
        <v>886</v>
      </c>
      <c r="B888" s="44" t="s">
        <v>1444</v>
      </c>
      <c r="C888" s="45">
        <v>52.2</v>
      </c>
      <c r="D888" s="46" t="s">
        <v>552</v>
      </c>
      <c r="E888" s="46" t="s">
        <v>83</v>
      </c>
      <c r="F888" s="32"/>
    </row>
    <row r="889" ht="20.1" customHeight="1" spans="1:6">
      <c r="A889" s="32">
        <v>887</v>
      </c>
      <c r="B889" s="44" t="s">
        <v>1445</v>
      </c>
      <c r="C889" s="45">
        <v>50.91</v>
      </c>
      <c r="D889" s="46" t="s">
        <v>552</v>
      </c>
      <c r="E889" s="46" t="s">
        <v>83</v>
      </c>
      <c r="F889" s="32"/>
    </row>
    <row r="890" ht="20.1" customHeight="1" spans="1:6">
      <c r="A890" s="32">
        <v>888</v>
      </c>
      <c r="B890" s="44" t="s">
        <v>1446</v>
      </c>
      <c r="C890" s="45">
        <v>25.44</v>
      </c>
      <c r="D890" s="46" t="s">
        <v>124</v>
      </c>
      <c r="E890" s="46" t="s">
        <v>149</v>
      </c>
      <c r="F890" s="32"/>
    </row>
    <row r="891" ht="20.1" customHeight="1" spans="1:6">
      <c r="A891" s="32">
        <v>889</v>
      </c>
      <c r="B891" s="44" t="s">
        <v>1447</v>
      </c>
      <c r="C891" s="45">
        <v>44.62</v>
      </c>
      <c r="D891" s="46" t="s">
        <v>124</v>
      </c>
      <c r="E891" s="46" t="s">
        <v>149</v>
      </c>
      <c r="F891" s="32"/>
    </row>
    <row r="892" ht="20.1" customHeight="1" spans="1:6">
      <c r="A892" s="32">
        <v>890</v>
      </c>
      <c r="B892" s="44" t="s">
        <v>1448</v>
      </c>
      <c r="C892" s="45">
        <v>44.62</v>
      </c>
      <c r="D892" s="46" t="s">
        <v>124</v>
      </c>
      <c r="E892" s="46" t="s">
        <v>149</v>
      </c>
      <c r="F892" s="32"/>
    </row>
    <row r="893" ht="20.1" customHeight="1" spans="1:6">
      <c r="A893" s="32">
        <v>891</v>
      </c>
      <c r="B893" s="44" t="s">
        <v>1449</v>
      </c>
      <c r="C893" s="45">
        <v>44.62</v>
      </c>
      <c r="D893" s="46" t="s">
        <v>124</v>
      </c>
      <c r="E893" s="46" t="s">
        <v>149</v>
      </c>
      <c r="F893" s="32"/>
    </row>
    <row r="894" ht="20.1" customHeight="1" spans="1:6">
      <c r="A894" s="32">
        <v>892</v>
      </c>
      <c r="B894" s="44" t="s">
        <v>1450</v>
      </c>
      <c r="C894" s="45">
        <v>50.91</v>
      </c>
      <c r="D894" s="46" t="s">
        <v>552</v>
      </c>
      <c r="E894" s="46" t="s">
        <v>149</v>
      </c>
      <c r="F894" s="32"/>
    </row>
    <row r="895" ht="20.1" customHeight="1" spans="1:6">
      <c r="A895" s="32">
        <v>893</v>
      </c>
      <c r="B895" s="44" t="s">
        <v>1451</v>
      </c>
      <c r="C895" s="45">
        <v>51.05</v>
      </c>
      <c r="D895" s="46" t="s">
        <v>552</v>
      </c>
      <c r="E895" s="46" t="s">
        <v>85</v>
      </c>
      <c r="F895" s="32"/>
    </row>
    <row r="896" ht="20.1" customHeight="1" spans="1:6">
      <c r="A896" s="32">
        <v>894</v>
      </c>
      <c r="B896" s="44" t="s">
        <v>1452</v>
      </c>
      <c r="C896" s="45">
        <v>52.2</v>
      </c>
      <c r="D896" s="46" t="s">
        <v>552</v>
      </c>
      <c r="E896" s="46" t="s">
        <v>85</v>
      </c>
      <c r="F896" s="32"/>
    </row>
    <row r="897" ht="20.1" customHeight="1" spans="1:6">
      <c r="A897" s="32">
        <v>895</v>
      </c>
      <c r="B897" s="44" t="s">
        <v>1453</v>
      </c>
      <c r="C897" s="45">
        <v>60.42</v>
      </c>
      <c r="D897" s="46" t="s">
        <v>561</v>
      </c>
      <c r="E897" s="46" t="s">
        <v>85</v>
      </c>
      <c r="F897" s="32"/>
    </row>
    <row r="898" ht="20.1" customHeight="1" spans="1:6">
      <c r="A898" s="32">
        <v>896</v>
      </c>
      <c r="B898" s="44" t="s">
        <v>1454</v>
      </c>
      <c r="C898" s="45">
        <v>60.42</v>
      </c>
      <c r="D898" s="46" t="s">
        <v>561</v>
      </c>
      <c r="E898" s="46" t="s">
        <v>85</v>
      </c>
      <c r="F898" s="32"/>
    </row>
    <row r="899" ht="20.1" customHeight="1" spans="1:6">
      <c r="A899" s="32">
        <v>897</v>
      </c>
      <c r="B899" s="44" t="s">
        <v>1455</v>
      </c>
      <c r="C899" s="45">
        <v>52.2</v>
      </c>
      <c r="D899" s="46" t="s">
        <v>552</v>
      </c>
      <c r="E899" s="46" t="s">
        <v>85</v>
      </c>
      <c r="F899" s="32"/>
    </row>
    <row r="900" ht="20.1" customHeight="1" spans="1:6">
      <c r="A900" s="32">
        <v>898</v>
      </c>
      <c r="B900" s="44" t="s">
        <v>1456</v>
      </c>
      <c r="C900" s="45">
        <v>52.2</v>
      </c>
      <c r="D900" s="46" t="s">
        <v>552</v>
      </c>
      <c r="E900" s="46" t="s">
        <v>85</v>
      </c>
      <c r="F900" s="32"/>
    </row>
    <row r="901" ht="20.1" customHeight="1" spans="1:6">
      <c r="A901" s="32">
        <v>899</v>
      </c>
      <c r="B901" s="44" t="s">
        <v>1457</v>
      </c>
      <c r="C901" s="45">
        <v>53.37</v>
      </c>
      <c r="D901" s="46" t="s">
        <v>552</v>
      </c>
      <c r="E901" s="46" t="s">
        <v>85</v>
      </c>
      <c r="F901" s="32"/>
    </row>
    <row r="902" ht="20.1" customHeight="1" spans="1:6">
      <c r="A902" s="32">
        <v>900</v>
      </c>
      <c r="B902" s="44" t="s">
        <v>1458</v>
      </c>
      <c r="C902" s="45">
        <v>59.62</v>
      </c>
      <c r="D902" s="46" t="s">
        <v>552</v>
      </c>
      <c r="E902" s="46" t="s">
        <v>83</v>
      </c>
      <c r="F902" s="47"/>
    </row>
    <row r="903" ht="20.1" customHeight="1" spans="1:6">
      <c r="A903" s="32">
        <v>901</v>
      </c>
      <c r="B903" s="44" t="s">
        <v>1459</v>
      </c>
      <c r="C903" s="45">
        <v>52.2</v>
      </c>
      <c r="D903" s="46" t="s">
        <v>552</v>
      </c>
      <c r="E903" s="46" t="s">
        <v>83</v>
      </c>
      <c r="F903" s="47"/>
    </row>
    <row r="904" ht="20.1" customHeight="1" spans="1:6">
      <c r="A904" s="32">
        <v>902</v>
      </c>
      <c r="B904" s="44" t="s">
        <v>1460</v>
      </c>
      <c r="C904" s="45">
        <v>52.2</v>
      </c>
      <c r="D904" s="46" t="s">
        <v>552</v>
      </c>
      <c r="E904" s="46" t="s">
        <v>83</v>
      </c>
      <c r="F904" s="47"/>
    </row>
    <row r="905" ht="20.1" customHeight="1" spans="1:6">
      <c r="A905" s="32">
        <v>903</v>
      </c>
      <c r="B905" s="44" t="s">
        <v>1461</v>
      </c>
      <c r="C905" s="45">
        <v>60.42</v>
      </c>
      <c r="D905" s="46" t="s">
        <v>561</v>
      </c>
      <c r="E905" s="46" t="s">
        <v>83</v>
      </c>
      <c r="F905" s="32"/>
    </row>
    <row r="906" ht="20.1" customHeight="1" spans="1:6">
      <c r="A906" s="32">
        <v>904</v>
      </c>
      <c r="B906" s="44" t="s">
        <v>1462</v>
      </c>
      <c r="C906" s="45">
        <v>60.42</v>
      </c>
      <c r="D906" s="46" t="s">
        <v>561</v>
      </c>
      <c r="E906" s="46" t="s">
        <v>83</v>
      </c>
      <c r="F906" s="32"/>
    </row>
    <row r="907" ht="20.1" customHeight="1" spans="1:6">
      <c r="A907" s="32">
        <v>905</v>
      </c>
      <c r="B907" s="44" t="s">
        <v>1463</v>
      </c>
      <c r="C907" s="45">
        <v>52.2</v>
      </c>
      <c r="D907" s="46" t="s">
        <v>552</v>
      </c>
      <c r="E907" s="46" t="s">
        <v>83</v>
      </c>
      <c r="F907" s="47"/>
    </row>
    <row r="908" ht="20.1" customHeight="1" spans="1:6">
      <c r="A908" s="32">
        <v>906</v>
      </c>
      <c r="B908" s="44" t="s">
        <v>1464</v>
      </c>
      <c r="C908" s="45">
        <v>50.91</v>
      </c>
      <c r="D908" s="46" t="s">
        <v>552</v>
      </c>
      <c r="E908" s="46" t="s">
        <v>83</v>
      </c>
      <c r="F908" s="47"/>
    </row>
    <row r="909" ht="20.1" customHeight="1" spans="1:6">
      <c r="A909" s="32">
        <v>907</v>
      </c>
      <c r="B909" s="44" t="s">
        <v>1465</v>
      </c>
      <c r="C909" s="45">
        <v>38.46</v>
      </c>
      <c r="D909" s="46" t="s">
        <v>124</v>
      </c>
      <c r="E909" s="46" t="s">
        <v>149</v>
      </c>
      <c r="F909" s="32"/>
    </row>
    <row r="910" ht="20.1" customHeight="1" spans="1:6">
      <c r="A910" s="32">
        <v>908</v>
      </c>
      <c r="B910" s="44" t="s">
        <v>1466</v>
      </c>
      <c r="C910" s="45">
        <v>44.62</v>
      </c>
      <c r="D910" s="46" t="s">
        <v>124</v>
      </c>
      <c r="E910" s="46" t="s">
        <v>149</v>
      </c>
      <c r="F910" s="32"/>
    </row>
    <row r="911" ht="20.1" customHeight="1" spans="1:6">
      <c r="A911" s="32">
        <v>909</v>
      </c>
      <c r="B911" s="44" t="s">
        <v>1467</v>
      </c>
      <c r="C911" s="45">
        <v>44.62</v>
      </c>
      <c r="D911" s="46" t="s">
        <v>124</v>
      </c>
      <c r="E911" s="46" t="s">
        <v>149</v>
      </c>
      <c r="F911" s="32"/>
    </row>
    <row r="912" ht="20.1" customHeight="1" spans="1:6">
      <c r="A912" s="32">
        <v>910</v>
      </c>
      <c r="B912" s="44" t="s">
        <v>1468</v>
      </c>
      <c r="C912" s="45">
        <v>44.62</v>
      </c>
      <c r="D912" s="46" t="s">
        <v>124</v>
      </c>
      <c r="E912" s="46" t="s">
        <v>149</v>
      </c>
      <c r="F912" s="32"/>
    </row>
    <row r="913" ht="20.1" customHeight="1" spans="1:6">
      <c r="A913" s="32">
        <v>911</v>
      </c>
      <c r="B913" s="44" t="s">
        <v>1469</v>
      </c>
      <c r="C913" s="45">
        <v>50.91</v>
      </c>
      <c r="D913" s="46" t="s">
        <v>552</v>
      </c>
      <c r="E913" s="46" t="s">
        <v>149</v>
      </c>
      <c r="F913" s="32"/>
    </row>
    <row r="914" ht="20.1" customHeight="1" spans="1:6">
      <c r="A914" s="32">
        <v>912</v>
      </c>
      <c r="B914" s="44" t="s">
        <v>1470</v>
      </c>
      <c r="C914" s="45">
        <v>51.05</v>
      </c>
      <c r="D914" s="46" t="s">
        <v>552</v>
      </c>
      <c r="E914" s="46" t="s">
        <v>85</v>
      </c>
      <c r="F914" s="32"/>
    </row>
    <row r="915" ht="20.1" customHeight="1" spans="1:6">
      <c r="A915" s="32">
        <v>913</v>
      </c>
      <c r="B915" s="44" t="s">
        <v>1471</v>
      </c>
      <c r="C915" s="45">
        <v>52.2</v>
      </c>
      <c r="D915" s="46" t="s">
        <v>552</v>
      </c>
      <c r="E915" s="46" t="s">
        <v>85</v>
      </c>
      <c r="F915" s="32"/>
    </row>
    <row r="916" ht="20.1" customHeight="1" spans="1:6">
      <c r="A916" s="32">
        <v>914</v>
      </c>
      <c r="B916" s="44" t="s">
        <v>1472</v>
      </c>
      <c r="C916" s="45">
        <v>60.42</v>
      </c>
      <c r="D916" s="46" t="s">
        <v>561</v>
      </c>
      <c r="E916" s="46" t="s">
        <v>85</v>
      </c>
      <c r="F916" s="32"/>
    </row>
    <row r="917" ht="20.1" customHeight="1" spans="1:6">
      <c r="A917" s="32">
        <v>915</v>
      </c>
      <c r="B917" s="44" t="s">
        <v>1473</v>
      </c>
      <c r="C917" s="45">
        <v>60.42</v>
      </c>
      <c r="D917" s="46" t="s">
        <v>561</v>
      </c>
      <c r="E917" s="46" t="s">
        <v>85</v>
      </c>
      <c r="F917" s="32"/>
    </row>
    <row r="918" ht="20.1" customHeight="1" spans="1:6">
      <c r="A918" s="32">
        <v>916</v>
      </c>
      <c r="B918" s="44" t="s">
        <v>1474</v>
      </c>
      <c r="C918" s="45">
        <v>52.2</v>
      </c>
      <c r="D918" s="46" t="s">
        <v>552</v>
      </c>
      <c r="E918" s="46" t="s">
        <v>85</v>
      </c>
      <c r="F918" s="32"/>
    </row>
    <row r="919" ht="20.1" customHeight="1" spans="1:6">
      <c r="A919" s="32">
        <v>917</v>
      </c>
      <c r="B919" s="44" t="s">
        <v>1475</v>
      </c>
      <c r="C919" s="45">
        <v>52.2</v>
      </c>
      <c r="D919" s="46" t="s">
        <v>552</v>
      </c>
      <c r="E919" s="46" t="s">
        <v>85</v>
      </c>
      <c r="F919" s="32"/>
    </row>
    <row r="920" ht="20.1" customHeight="1" spans="1:6">
      <c r="A920" s="32">
        <v>918</v>
      </c>
      <c r="B920" s="44" t="s">
        <v>1476</v>
      </c>
      <c r="C920" s="45">
        <v>59.62</v>
      </c>
      <c r="D920" s="46" t="s">
        <v>552</v>
      </c>
      <c r="E920" s="46" t="s">
        <v>85</v>
      </c>
      <c r="F920" s="32"/>
    </row>
    <row r="921" ht="20.1" customHeight="1" spans="1:6">
      <c r="A921" s="32">
        <v>919</v>
      </c>
      <c r="B921" s="44" t="s">
        <v>1477</v>
      </c>
      <c r="C921" s="45">
        <v>59.62</v>
      </c>
      <c r="D921" s="46" t="s">
        <v>552</v>
      </c>
      <c r="E921" s="46" t="s">
        <v>83</v>
      </c>
      <c r="F921" s="32"/>
    </row>
    <row r="922" ht="20.1" customHeight="1" spans="1:6">
      <c r="A922" s="32">
        <v>920</v>
      </c>
      <c r="B922" s="44" t="s">
        <v>1478</v>
      </c>
      <c r="C922" s="45">
        <v>52.2</v>
      </c>
      <c r="D922" s="46" t="s">
        <v>552</v>
      </c>
      <c r="E922" s="46" t="s">
        <v>83</v>
      </c>
      <c r="F922" s="32"/>
    </row>
    <row r="923" ht="20.1" customHeight="1" spans="1:6">
      <c r="A923" s="32">
        <v>921</v>
      </c>
      <c r="B923" s="44" t="s">
        <v>1479</v>
      </c>
      <c r="C923" s="45">
        <v>52.2</v>
      </c>
      <c r="D923" s="46" t="s">
        <v>552</v>
      </c>
      <c r="E923" s="46" t="s">
        <v>83</v>
      </c>
      <c r="F923" s="32"/>
    </row>
    <row r="924" ht="20.1" customHeight="1" spans="1:6">
      <c r="A924" s="32">
        <v>922</v>
      </c>
      <c r="B924" s="44" t="s">
        <v>1480</v>
      </c>
      <c r="C924" s="45">
        <v>60.42</v>
      </c>
      <c r="D924" s="46" t="s">
        <v>561</v>
      </c>
      <c r="E924" s="46" t="s">
        <v>83</v>
      </c>
      <c r="F924" s="32"/>
    </row>
    <row r="925" ht="20.1" customHeight="1" spans="1:6">
      <c r="A925" s="32">
        <v>923</v>
      </c>
      <c r="B925" s="44" t="s">
        <v>1481</v>
      </c>
      <c r="C925" s="45">
        <v>60.42</v>
      </c>
      <c r="D925" s="46" t="s">
        <v>561</v>
      </c>
      <c r="E925" s="46" t="s">
        <v>83</v>
      </c>
      <c r="F925" s="32"/>
    </row>
    <row r="926" ht="20.1" customHeight="1" spans="1:6">
      <c r="A926" s="32">
        <v>924</v>
      </c>
      <c r="B926" s="44" t="s">
        <v>1482</v>
      </c>
      <c r="C926" s="45">
        <v>52.2</v>
      </c>
      <c r="D926" s="46" t="s">
        <v>552</v>
      </c>
      <c r="E926" s="46" t="s">
        <v>83</v>
      </c>
      <c r="F926" s="32"/>
    </row>
    <row r="927" ht="20.1" customHeight="1" spans="1:6">
      <c r="A927" s="32">
        <v>925</v>
      </c>
      <c r="B927" s="44" t="s">
        <v>1483</v>
      </c>
      <c r="C927" s="45">
        <v>50.91</v>
      </c>
      <c r="D927" s="46" t="s">
        <v>552</v>
      </c>
      <c r="E927" s="46" t="s">
        <v>83</v>
      </c>
      <c r="F927" s="32"/>
    </row>
    <row r="928" ht="20.1" customHeight="1" spans="1:6">
      <c r="A928" s="32">
        <v>926</v>
      </c>
      <c r="B928" s="44" t="s">
        <v>1484</v>
      </c>
      <c r="C928" s="45">
        <v>38.46</v>
      </c>
      <c r="D928" s="46" t="s">
        <v>552</v>
      </c>
      <c r="E928" s="46" t="s">
        <v>149</v>
      </c>
      <c r="F928" s="32"/>
    </row>
    <row r="929" ht="20.1" customHeight="1" spans="1:6">
      <c r="A929" s="32">
        <v>927</v>
      </c>
      <c r="B929" s="44" t="s">
        <v>1485</v>
      </c>
      <c r="C929" s="45">
        <v>44.62</v>
      </c>
      <c r="D929" s="46" t="s">
        <v>552</v>
      </c>
      <c r="E929" s="46" t="s">
        <v>149</v>
      </c>
      <c r="F929" s="32"/>
    </row>
    <row r="930" ht="20.1" customHeight="1" spans="1:6">
      <c r="A930" s="32">
        <v>928</v>
      </c>
      <c r="B930" s="44" t="s">
        <v>1486</v>
      </c>
      <c r="C930" s="45">
        <v>44.62</v>
      </c>
      <c r="D930" s="46" t="s">
        <v>552</v>
      </c>
      <c r="E930" s="46" t="s">
        <v>149</v>
      </c>
      <c r="F930" s="32"/>
    </row>
    <row r="931" ht="20.1" customHeight="1" spans="1:6">
      <c r="A931" s="32">
        <v>929</v>
      </c>
      <c r="B931" s="44" t="s">
        <v>1487</v>
      </c>
      <c r="C931" s="45">
        <v>44.62</v>
      </c>
      <c r="D931" s="46" t="s">
        <v>552</v>
      </c>
      <c r="E931" s="46" t="s">
        <v>149</v>
      </c>
      <c r="F931" s="32"/>
    </row>
    <row r="932" ht="20.1" customHeight="1" spans="1:6">
      <c r="A932" s="32">
        <v>930</v>
      </c>
      <c r="B932" s="44" t="s">
        <v>1488</v>
      </c>
      <c r="C932" s="45">
        <v>50.91</v>
      </c>
      <c r="D932" s="46" t="s">
        <v>552</v>
      </c>
      <c r="E932" s="46" t="s">
        <v>149</v>
      </c>
      <c r="F932" s="32"/>
    </row>
    <row r="933" ht="20.1" customHeight="1" spans="1:6">
      <c r="A933" s="32">
        <v>931</v>
      </c>
      <c r="B933" s="44" t="s">
        <v>1489</v>
      </c>
      <c r="C933" s="45">
        <v>51.05</v>
      </c>
      <c r="D933" s="46" t="s">
        <v>552</v>
      </c>
      <c r="E933" s="46" t="s">
        <v>85</v>
      </c>
      <c r="F933" s="32"/>
    </row>
    <row r="934" ht="20.1" customHeight="1" spans="1:6">
      <c r="A934" s="32">
        <v>932</v>
      </c>
      <c r="B934" s="44" t="s">
        <v>1490</v>
      </c>
      <c r="C934" s="45">
        <v>52.2</v>
      </c>
      <c r="D934" s="46" t="s">
        <v>552</v>
      </c>
      <c r="E934" s="46" t="s">
        <v>85</v>
      </c>
      <c r="F934" s="32"/>
    </row>
    <row r="935" ht="20.1" customHeight="1" spans="1:6">
      <c r="A935" s="32">
        <v>933</v>
      </c>
      <c r="B935" s="44" t="s">
        <v>1491</v>
      </c>
      <c r="C935" s="45">
        <v>60.42</v>
      </c>
      <c r="D935" s="46" t="s">
        <v>561</v>
      </c>
      <c r="E935" s="46" t="s">
        <v>85</v>
      </c>
      <c r="F935" s="32"/>
    </row>
    <row r="936" ht="20.1" customHeight="1" spans="1:6">
      <c r="A936" s="32">
        <v>934</v>
      </c>
      <c r="B936" s="44" t="s">
        <v>1492</v>
      </c>
      <c r="C936" s="45">
        <v>60.42</v>
      </c>
      <c r="D936" s="46" t="s">
        <v>561</v>
      </c>
      <c r="E936" s="46" t="s">
        <v>85</v>
      </c>
      <c r="F936" s="32"/>
    </row>
    <row r="937" ht="20.1" customHeight="1" spans="1:6">
      <c r="A937" s="32">
        <v>935</v>
      </c>
      <c r="B937" s="44" t="s">
        <v>1493</v>
      </c>
      <c r="C937" s="45">
        <v>52.2</v>
      </c>
      <c r="D937" s="46" t="s">
        <v>552</v>
      </c>
      <c r="E937" s="46" t="s">
        <v>85</v>
      </c>
      <c r="F937" s="32"/>
    </row>
    <row r="938" ht="20.1" customHeight="1" spans="1:6">
      <c r="A938" s="32">
        <v>936</v>
      </c>
      <c r="B938" s="44" t="s">
        <v>1494</v>
      </c>
      <c r="C938" s="45">
        <v>52.2</v>
      </c>
      <c r="D938" s="46" t="s">
        <v>552</v>
      </c>
      <c r="E938" s="46" t="s">
        <v>85</v>
      </c>
      <c r="F938" s="32"/>
    </row>
    <row r="939" ht="20.1" customHeight="1" spans="1:6">
      <c r="A939" s="32">
        <v>937</v>
      </c>
      <c r="B939" s="44" t="s">
        <v>1495</v>
      </c>
      <c r="C939" s="45">
        <v>59.62</v>
      </c>
      <c r="D939" s="46" t="s">
        <v>552</v>
      </c>
      <c r="E939" s="46" t="s">
        <v>85</v>
      </c>
      <c r="F939" s="32"/>
    </row>
    <row r="940" ht="20.1" customHeight="1" spans="1:6">
      <c r="A940" s="32">
        <v>938</v>
      </c>
      <c r="B940" s="44" t="s">
        <v>1496</v>
      </c>
      <c r="C940" s="45">
        <v>60.39</v>
      </c>
      <c r="D940" s="46" t="s">
        <v>552</v>
      </c>
      <c r="E940" s="46" t="s">
        <v>83</v>
      </c>
      <c r="F940" s="32"/>
    </row>
    <row r="941" ht="20.1" customHeight="1" spans="1:6">
      <c r="A941" s="32">
        <v>939</v>
      </c>
      <c r="B941" s="44" t="s">
        <v>1497</v>
      </c>
      <c r="C941" s="45">
        <v>52.42</v>
      </c>
      <c r="D941" s="46" t="s">
        <v>552</v>
      </c>
      <c r="E941" s="46" t="s">
        <v>83</v>
      </c>
      <c r="F941" s="32"/>
    </row>
    <row r="942" ht="20.1" customHeight="1" spans="1:6">
      <c r="A942" s="32">
        <v>940</v>
      </c>
      <c r="B942" s="44" t="s">
        <v>1498</v>
      </c>
      <c r="C942" s="45">
        <v>52.54</v>
      </c>
      <c r="D942" s="46" t="s">
        <v>552</v>
      </c>
      <c r="E942" s="46" t="s">
        <v>83</v>
      </c>
      <c r="F942" s="32"/>
    </row>
    <row r="943" ht="20.1" customHeight="1" spans="1:6">
      <c r="A943" s="32">
        <v>941</v>
      </c>
      <c r="B943" s="44" t="s">
        <v>1499</v>
      </c>
      <c r="C943" s="45">
        <v>60.88</v>
      </c>
      <c r="D943" s="46" t="s">
        <v>561</v>
      </c>
      <c r="E943" s="46" t="s">
        <v>83</v>
      </c>
      <c r="F943" s="32"/>
    </row>
    <row r="944" ht="20.1" customHeight="1" spans="1:6">
      <c r="A944" s="32">
        <v>942</v>
      </c>
      <c r="B944" s="44" t="s">
        <v>1500</v>
      </c>
      <c r="C944" s="45">
        <v>60.88</v>
      </c>
      <c r="D944" s="46" t="s">
        <v>561</v>
      </c>
      <c r="E944" s="46" t="s">
        <v>83</v>
      </c>
      <c r="F944" s="32"/>
    </row>
    <row r="945" ht="20.1" customHeight="1" spans="1:6">
      <c r="A945" s="32">
        <v>943</v>
      </c>
      <c r="B945" s="44" t="s">
        <v>1501</v>
      </c>
      <c r="C945" s="45">
        <v>52.54</v>
      </c>
      <c r="D945" s="46" t="s">
        <v>552</v>
      </c>
      <c r="E945" s="46" t="s">
        <v>83</v>
      </c>
      <c r="F945" s="32"/>
    </row>
    <row r="946" ht="20.1" customHeight="1" spans="1:6">
      <c r="A946" s="32">
        <v>944</v>
      </c>
      <c r="B946" s="44" t="s">
        <v>1502</v>
      </c>
      <c r="C946" s="45">
        <v>51.26</v>
      </c>
      <c r="D946" s="46" t="s">
        <v>552</v>
      </c>
      <c r="E946" s="46" t="s">
        <v>83</v>
      </c>
      <c r="F946" s="32"/>
    </row>
    <row r="947" ht="20.1" customHeight="1" spans="1:6">
      <c r="A947" s="32">
        <v>945</v>
      </c>
      <c r="B947" s="44" t="s">
        <v>1503</v>
      </c>
      <c r="C947" s="45">
        <v>39.02</v>
      </c>
      <c r="D947" s="46" t="s">
        <v>552</v>
      </c>
      <c r="E947" s="46" t="s">
        <v>149</v>
      </c>
      <c r="F947" s="32"/>
    </row>
    <row r="948" ht="20.1" customHeight="1" spans="1:6">
      <c r="A948" s="32">
        <v>946</v>
      </c>
      <c r="B948" s="44" t="s">
        <v>1504</v>
      </c>
      <c r="C948" s="45">
        <v>44.83</v>
      </c>
      <c r="D948" s="46" t="s">
        <v>552</v>
      </c>
      <c r="E948" s="46" t="s">
        <v>149</v>
      </c>
      <c r="F948" s="32"/>
    </row>
    <row r="949" ht="20.1" customHeight="1" spans="1:6">
      <c r="A949" s="32">
        <v>947</v>
      </c>
      <c r="B949" s="44" t="s">
        <v>1505</v>
      </c>
      <c r="C949" s="45">
        <v>44.83</v>
      </c>
      <c r="D949" s="46" t="s">
        <v>552</v>
      </c>
      <c r="E949" s="46" t="s">
        <v>149</v>
      </c>
      <c r="F949" s="32"/>
    </row>
    <row r="950" ht="20.1" customHeight="1" spans="1:6">
      <c r="A950" s="32">
        <v>948</v>
      </c>
      <c r="B950" s="44" t="s">
        <v>1506</v>
      </c>
      <c r="C950" s="45">
        <v>44.83</v>
      </c>
      <c r="D950" s="46" t="s">
        <v>552</v>
      </c>
      <c r="E950" s="46" t="s">
        <v>149</v>
      </c>
      <c r="F950" s="32"/>
    </row>
    <row r="951" ht="20.1" customHeight="1" spans="1:6">
      <c r="A951" s="32">
        <v>949</v>
      </c>
      <c r="B951" s="44" t="s">
        <v>1507</v>
      </c>
      <c r="C951" s="45">
        <v>51.57</v>
      </c>
      <c r="D951" s="46" t="s">
        <v>552</v>
      </c>
      <c r="E951" s="46" t="s">
        <v>149</v>
      </c>
      <c r="F951" s="32"/>
    </row>
    <row r="952" ht="20.1" customHeight="1" spans="1:6">
      <c r="A952" s="32">
        <v>950</v>
      </c>
      <c r="B952" s="44" t="s">
        <v>1508</v>
      </c>
      <c r="C952" s="45">
        <v>51.57</v>
      </c>
      <c r="D952" s="46" t="s">
        <v>552</v>
      </c>
      <c r="E952" s="46" t="s">
        <v>85</v>
      </c>
      <c r="F952" s="32"/>
    </row>
    <row r="953" ht="20.1" customHeight="1" spans="1:6">
      <c r="A953" s="32">
        <v>951</v>
      </c>
      <c r="B953" s="44" t="s">
        <v>1509</v>
      </c>
      <c r="C953" s="45">
        <v>52.54</v>
      </c>
      <c r="D953" s="46" t="s">
        <v>552</v>
      </c>
      <c r="E953" s="46" t="s">
        <v>85</v>
      </c>
      <c r="F953" s="32"/>
    </row>
    <row r="954" ht="20.1" customHeight="1" spans="1:6">
      <c r="A954" s="32">
        <v>952</v>
      </c>
      <c r="B954" s="44" t="s">
        <v>1510</v>
      </c>
      <c r="C954" s="45">
        <v>60.88</v>
      </c>
      <c r="D954" s="46" t="s">
        <v>561</v>
      </c>
      <c r="E954" s="46" t="s">
        <v>85</v>
      </c>
      <c r="F954" s="32"/>
    </row>
    <row r="955" ht="20.1" customHeight="1" spans="1:6">
      <c r="A955" s="32">
        <v>953</v>
      </c>
      <c r="B955" s="44" t="s">
        <v>1511</v>
      </c>
      <c r="C955" s="45">
        <v>60.88</v>
      </c>
      <c r="D955" s="46" t="s">
        <v>561</v>
      </c>
      <c r="E955" s="46" t="s">
        <v>85</v>
      </c>
      <c r="F955" s="32"/>
    </row>
    <row r="956" ht="20.1" customHeight="1" spans="1:6">
      <c r="A956" s="32">
        <v>954</v>
      </c>
      <c r="B956" s="44" t="s">
        <v>1512</v>
      </c>
      <c r="C956" s="45">
        <v>52.54</v>
      </c>
      <c r="D956" s="46" t="s">
        <v>552</v>
      </c>
      <c r="E956" s="46" t="s">
        <v>85</v>
      </c>
      <c r="F956" s="32"/>
    </row>
    <row r="957" ht="20.1" customHeight="1" spans="1:6">
      <c r="A957" s="32">
        <v>955</v>
      </c>
      <c r="B957" s="44" t="s">
        <v>1513</v>
      </c>
      <c r="C957" s="45">
        <v>52.42</v>
      </c>
      <c r="D957" s="46" t="s">
        <v>552</v>
      </c>
      <c r="E957" s="46" t="s">
        <v>85</v>
      </c>
      <c r="F957" s="32"/>
    </row>
    <row r="958" ht="20.1" customHeight="1" spans="1:6">
      <c r="A958" s="32">
        <v>956</v>
      </c>
      <c r="B958" s="44" t="s">
        <v>1514</v>
      </c>
      <c r="C958" s="45">
        <v>60.39</v>
      </c>
      <c r="D958" s="46" t="s">
        <v>552</v>
      </c>
      <c r="E958" s="46" t="s">
        <v>85</v>
      </c>
      <c r="F958" s="32"/>
    </row>
    <row r="959" ht="20.1" customHeight="1" spans="1:6">
      <c r="A959" s="32">
        <v>957</v>
      </c>
      <c r="B959" s="44" t="s">
        <v>1515</v>
      </c>
      <c r="C959" s="45">
        <v>60.39</v>
      </c>
      <c r="D959" s="46" t="s">
        <v>552</v>
      </c>
      <c r="E959" s="46" t="s">
        <v>83</v>
      </c>
      <c r="F959" s="32"/>
    </row>
    <row r="960" ht="20.1" customHeight="1" spans="1:6">
      <c r="A960" s="32">
        <v>958</v>
      </c>
      <c r="B960" s="44" t="s">
        <v>1516</v>
      </c>
      <c r="C960" s="45">
        <v>52.42</v>
      </c>
      <c r="D960" s="46" t="s">
        <v>552</v>
      </c>
      <c r="E960" s="46" t="s">
        <v>83</v>
      </c>
      <c r="F960" s="32"/>
    </row>
    <row r="961" ht="20.1" customHeight="1" spans="1:6">
      <c r="A961" s="32">
        <v>959</v>
      </c>
      <c r="B961" s="44" t="s">
        <v>1517</v>
      </c>
      <c r="C961" s="45">
        <v>52.54</v>
      </c>
      <c r="D961" s="46" t="s">
        <v>552</v>
      </c>
      <c r="E961" s="46" t="s">
        <v>83</v>
      </c>
      <c r="F961" s="32"/>
    </row>
    <row r="962" ht="20.1" customHeight="1" spans="1:6">
      <c r="A962" s="32">
        <v>960</v>
      </c>
      <c r="B962" s="44" t="s">
        <v>1518</v>
      </c>
      <c r="C962" s="45">
        <v>60.88</v>
      </c>
      <c r="D962" s="46" t="s">
        <v>561</v>
      </c>
      <c r="E962" s="46" t="s">
        <v>83</v>
      </c>
      <c r="F962" s="32"/>
    </row>
    <row r="963" ht="20.1" customHeight="1" spans="1:6">
      <c r="A963" s="32">
        <v>961</v>
      </c>
      <c r="B963" s="44" t="s">
        <v>1519</v>
      </c>
      <c r="C963" s="45">
        <v>60.88</v>
      </c>
      <c r="D963" s="46" t="s">
        <v>561</v>
      </c>
      <c r="E963" s="46" t="s">
        <v>83</v>
      </c>
      <c r="F963" s="32"/>
    </row>
    <row r="964" ht="20.1" customHeight="1" spans="1:6">
      <c r="A964" s="32">
        <v>962</v>
      </c>
      <c r="B964" s="44" t="s">
        <v>1520</v>
      </c>
      <c r="C964" s="45">
        <v>52.54</v>
      </c>
      <c r="D964" s="46" t="s">
        <v>552</v>
      </c>
      <c r="E964" s="46" t="s">
        <v>83</v>
      </c>
      <c r="F964" s="32"/>
    </row>
    <row r="965" ht="20.1" customHeight="1" spans="1:6">
      <c r="A965" s="32">
        <v>963</v>
      </c>
      <c r="B965" s="44" t="s">
        <v>1521</v>
      </c>
      <c r="C965" s="45">
        <v>51.26</v>
      </c>
      <c r="D965" s="46" t="s">
        <v>552</v>
      </c>
      <c r="E965" s="46" t="s">
        <v>83</v>
      </c>
      <c r="F965" s="32"/>
    </row>
    <row r="966" ht="20.1" customHeight="1" spans="1:6">
      <c r="A966" s="32">
        <v>964</v>
      </c>
      <c r="B966" s="44" t="s">
        <v>1522</v>
      </c>
      <c r="C966" s="45">
        <v>39.02</v>
      </c>
      <c r="D966" s="46" t="s">
        <v>552</v>
      </c>
      <c r="E966" s="46" t="s">
        <v>149</v>
      </c>
      <c r="F966" s="32"/>
    </row>
    <row r="967" ht="20.1" customHeight="1" spans="1:6">
      <c r="A967" s="32">
        <v>965</v>
      </c>
      <c r="B967" s="44" t="s">
        <v>1523</v>
      </c>
      <c r="C967" s="45">
        <v>44.83</v>
      </c>
      <c r="D967" s="46" t="s">
        <v>552</v>
      </c>
      <c r="E967" s="46" t="s">
        <v>149</v>
      </c>
      <c r="F967" s="32"/>
    </row>
    <row r="968" ht="20.1" customHeight="1" spans="1:6">
      <c r="A968" s="32">
        <v>966</v>
      </c>
      <c r="B968" s="44" t="s">
        <v>1524</v>
      </c>
      <c r="C968" s="45">
        <v>44.83</v>
      </c>
      <c r="D968" s="46" t="s">
        <v>552</v>
      </c>
      <c r="E968" s="46" t="s">
        <v>149</v>
      </c>
      <c r="F968" s="32"/>
    </row>
    <row r="969" ht="20.1" customHeight="1" spans="1:6">
      <c r="A969" s="32">
        <v>967</v>
      </c>
      <c r="B969" s="44" t="s">
        <v>1525</v>
      </c>
      <c r="C969" s="45">
        <v>44.83</v>
      </c>
      <c r="D969" s="46" t="s">
        <v>552</v>
      </c>
      <c r="E969" s="46" t="s">
        <v>149</v>
      </c>
      <c r="F969" s="32"/>
    </row>
    <row r="970" ht="20.1" customHeight="1" spans="1:6">
      <c r="A970" s="32">
        <v>968</v>
      </c>
      <c r="B970" s="44" t="s">
        <v>1526</v>
      </c>
      <c r="C970" s="45">
        <v>51.57</v>
      </c>
      <c r="D970" s="46" t="s">
        <v>552</v>
      </c>
      <c r="E970" s="46" t="s">
        <v>149</v>
      </c>
      <c r="F970" s="32"/>
    </row>
    <row r="971" ht="20.1" customHeight="1" spans="1:6">
      <c r="A971" s="32">
        <v>969</v>
      </c>
      <c r="B971" s="44" t="s">
        <v>1527</v>
      </c>
      <c r="C971" s="45">
        <v>51.57</v>
      </c>
      <c r="D971" s="46" t="s">
        <v>552</v>
      </c>
      <c r="E971" s="46" t="s">
        <v>85</v>
      </c>
      <c r="F971" s="32"/>
    </row>
    <row r="972" ht="20.1" customHeight="1" spans="1:6">
      <c r="A972" s="32">
        <v>970</v>
      </c>
      <c r="B972" s="44" t="s">
        <v>1528</v>
      </c>
      <c r="C972" s="45">
        <v>52.54</v>
      </c>
      <c r="D972" s="46" t="s">
        <v>552</v>
      </c>
      <c r="E972" s="46" t="s">
        <v>85</v>
      </c>
      <c r="F972" s="32"/>
    </row>
    <row r="973" ht="20.1" customHeight="1" spans="1:6">
      <c r="A973" s="32">
        <v>971</v>
      </c>
      <c r="B973" s="44" t="s">
        <v>1529</v>
      </c>
      <c r="C973" s="45">
        <v>60.88</v>
      </c>
      <c r="D973" s="46" t="s">
        <v>561</v>
      </c>
      <c r="E973" s="46" t="s">
        <v>85</v>
      </c>
      <c r="F973" s="32"/>
    </row>
    <row r="974" ht="20.1" customHeight="1" spans="1:6">
      <c r="A974" s="32">
        <v>972</v>
      </c>
      <c r="B974" s="44" t="s">
        <v>1530</v>
      </c>
      <c r="C974" s="45">
        <v>60.88</v>
      </c>
      <c r="D974" s="46" t="s">
        <v>561</v>
      </c>
      <c r="E974" s="46" t="s">
        <v>85</v>
      </c>
      <c r="F974" s="32"/>
    </row>
    <row r="975" ht="20.1" customHeight="1" spans="1:6">
      <c r="A975" s="32">
        <v>973</v>
      </c>
      <c r="B975" s="44" t="s">
        <v>1531</v>
      </c>
      <c r="C975" s="45">
        <v>52.54</v>
      </c>
      <c r="D975" s="46" t="s">
        <v>552</v>
      </c>
      <c r="E975" s="46" t="s">
        <v>85</v>
      </c>
      <c r="F975" s="32"/>
    </row>
    <row r="976" ht="20.1" customHeight="1" spans="1:6">
      <c r="A976" s="32">
        <v>974</v>
      </c>
      <c r="B976" s="44" t="s">
        <v>1532</v>
      </c>
      <c r="C976" s="45">
        <v>52.42</v>
      </c>
      <c r="D976" s="46" t="s">
        <v>552</v>
      </c>
      <c r="E976" s="46" t="s">
        <v>85</v>
      </c>
      <c r="F976" s="32"/>
    </row>
    <row r="977" ht="20.1" customHeight="1" spans="1:6">
      <c r="A977" s="32">
        <v>975</v>
      </c>
      <c r="B977" s="44" t="s">
        <v>1533</v>
      </c>
      <c r="C977" s="45">
        <v>60.39</v>
      </c>
      <c r="D977" s="46" t="s">
        <v>552</v>
      </c>
      <c r="E977" s="46" t="s">
        <v>85</v>
      </c>
      <c r="F977" s="32"/>
    </row>
    <row r="978" ht="20.1" customHeight="1" spans="1:6">
      <c r="A978" s="32">
        <v>976</v>
      </c>
      <c r="B978" s="44" t="s">
        <v>1534</v>
      </c>
      <c r="C978" s="45">
        <v>60.39</v>
      </c>
      <c r="D978" s="46" t="s">
        <v>552</v>
      </c>
      <c r="E978" s="46" t="s">
        <v>83</v>
      </c>
      <c r="F978" s="32"/>
    </row>
    <row r="979" ht="20.1" customHeight="1" spans="1:6">
      <c r="A979" s="32">
        <v>977</v>
      </c>
      <c r="B979" s="44" t="s">
        <v>1535</v>
      </c>
      <c r="C979" s="45">
        <v>52.42</v>
      </c>
      <c r="D979" s="46" t="s">
        <v>552</v>
      </c>
      <c r="E979" s="46" t="s">
        <v>83</v>
      </c>
      <c r="F979" s="32"/>
    </row>
    <row r="980" ht="20.1" customHeight="1" spans="1:6">
      <c r="A980" s="32">
        <v>978</v>
      </c>
      <c r="B980" s="44" t="s">
        <v>1536</v>
      </c>
      <c r="C980" s="45">
        <v>52.54</v>
      </c>
      <c r="D980" s="46" t="s">
        <v>552</v>
      </c>
      <c r="E980" s="46" t="s">
        <v>83</v>
      </c>
      <c r="F980" s="32"/>
    </row>
    <row r="981" ht="20.1" customHeight="1" spans="1:6">
      <c r="A981" s="32">
        <v>979</v>
      </c>
      <c r="B981" s="44" t="s">
        <v>1537</v>
      </c>
      <c r="C981" s="45">
        <v>60.88</v>
      </c>
      <c r="D981" s="46" t="s">
        <v>561</v>
      </c>
      <c r="E981" s="46" t="s">
        <v>83</v>
      </c>
      <c r="F981" s="32"/>
    </row>
    <row r="982" ht="20.1" customHeight="1" spans="1:6">
      <c r="A982" s="32">
        <v>980</v>
      </c>
      <c r="B982" s="44" t="s">
        <v>1538</v>
      </c>
      <c r="C982" s="45">
        <v>60.88</v>
      </c>
      <c r="D982" s="46" t="s">
        <v>561</v>
      </c>
      <c r="E982" s="46" t="s">
        <v>83</v>
      </c>
      <c r="F982" s="32"/>
    </row>
    <row r="983" ht="20.1" customHeight="1" spans="1:6">
      <c r="A983" s="32">
        <v>981</v>
      </c>
      <c r="B983" s="44" t="s">
        <v>1539</v>
      </c>
      <c r="C983" s="45">
        <v>52.54</v>
      </c>
      <c r="D983" s="46" t="s">
        <v>552</v>
      </c>
      <c r="E983" s="46" t="s">
        <v>83</v>
      </c>
      <c r="F983" s="32"/>
    </row>
    <row r="984" ht="20.1" customHeight="1" spans="1:6">
      <c r="A984" s="32">
        <v>982</v>
      </c>
      <c r="B984" s="44" t="s">
        <v>1540</v>
      </c>
      <c r="C984" s="45">
        <v>51.26</v>
      </c>
      <c r="D984" s="46" t="s">
        <v>552</v>
      </c>
      <c r="E984" s="46" t="s">
        <v>83</v>
      </c>
      <c r="F984" s="32"/>
    </row>
    <row r="985" ht="20.1" customHeight="1" spans="1:6">
      <c r="A985" s="32">
        <v>983</v>
      </c>
      <c r="B985" s="44" t="s">
        <v>1541</v>
      </c>
      <c r="C985" s="45">
        <v>39.02</v>
      </c>
      <c r="D985" s="46" t="s">
        <v>552</v>
      </c>
      <c r="E985" s="46" t="s">
        <v>149</v>
      </c>
      <c r="F985" s="32"/>
    </row>
    <row r="986" ht="20.1" customHeight="1" spans="1:6">
      <c r="A986" s="32">
        <v>984</v>
      </c>
      <c r="B986" s="44" t="s">
        <v>1542</v>
      </c>
      <c r="C986" s="45">
        <v>44.83</v>
      </c>
      <c r="D986" s="46" t="s">
        <v>552</v>
      </c>
      <c r="E986" s="46" t="s">
        <v>149</v>
      </c>
      <c r="F986" s="32"/>
    </row>
    <row r="987" ht="20.1" customHeight="1" spans="1:6">
      <c r="A987" s="32">
        <v>985</v>
      </c>
      <c r="B987" s="44" t="s">
        <v>1543</v>
      </c>
      <c r="C987" s="45">
        <v>44.83</v>
      </c>
      <c r="D987" s="46" t="s">
        <v>552</v>
      </c>
      <c r="E987" s="46" t="s">
        <v>149</v>
      </c>
      <c r="F987" s="32"/>
    </row>
    <row r="988" ht="20.1" customHeight="1" spans="1:6">
      <c r="A988" s="32">
        <v>986</v>
      </c>
      <c r="B988" s="44" t="s">
        <v>1544</v>
      </c>
      <c r="C988" s="45">
        <v>44.83</v>
      </c>
      <c r="D988" s="46" t="s">
        <v>552</v>
      </c>
      <c r="E988" s="46" t="s">
        <v>149</v>
      </c>
      <c r="F988" s="32"/>
    </row>
    <row r="989" ht="20.1" customHeight="1" spans="1:6">
      <c r="A989" s="32">
        <v>987</v>
      </c>
      <c r="B989" s="44" t="s">
        <v>1545</v>
      </c>
      <c r="C989" s="45">
        <v>51.57</v>
      </c>
      <c r="D989" s="46" t="s">
        <v>552</v>
      </c>
      <c r="E989" s="46" t="s">
        <v>149</v>
      </c>
      <c r="F989" s="32"/>
    </row>
    <row r="990" ht="20.1" customHeight="1" spans="1:6">
      <c r="A990" s="32">
        <v>988</v>
      </c>
      <c r="B990" s="44" t="s">
        <v>1546</v>
      </c>
      <c r="C990" s="45">
        <v>51.57</v>
      </c>
      <c r="D990" s="46" t="s">
        <v>552</v>
      </c>
      <c r="E990" s="46" t="s">
        <v>85</v>
      </c>
      <c r="F990" s="32"/>
    </row>
    <row r="991" ht="20.1" customHeight="1" spans="1:6">
      <c r="A991" s="32">
        <v>989</v>
      </c>
      <c r="B991" s="44" t="s">
        <v>1547</v>
      </c>
      <c r="C991" s="45">
        <v>52.54</v>
      </c>
      <c r="D991" s="46" t="s">
        <v>552</v>
      </c>
      <c r="E991" s="46" t="s">
        <v>85</v>
      </c>
      <c r="F991" s="32"/>
    </row>
    <row r="992" ht="20.1" customHeight="1" spans="1:6">
      <c r="A992" s="32">
        <v>990</v>
      </c>
      <c r="B992" s="44" t="s">
        <v>1548</v>
      </c>
      <c r="C992" s="45">
        <v>60.88</v>
      </c>
      <c r="D992" s="46" t="s">
        <v>561</v>
      </c>
      <c r="E992" s="46" t="s">
        <v>85</v>
      </c>
      <c r="F992" s="32"/>
    </row>
    <row r="993" ht="20.1" customHeight="1" spans="1:6">
      <c r="A993" s="32">
        <v>991</v>
      </c>
      <c r="B993" s="44" t="s">
        <v>1549</v>
      </c>
      <c r="C993" s="45">
        <v>60.88</v>
      </c>
      <c r="D993" s="46" t="s">
        <v>561</v>
      </c>
      <c r="E993" s="46" t="s">
        <v>85</v>
      </c>
      <c r="F993" s="32"/>
    </row>
    <row r="994" ht="20.1" customHeight="1" spans="1:6">
      <c r="A994" s="32">
        <v>992</v>
      </c>
      <c r="B994" s="44" t="s">
        <v>1550</v>
      </c>
      <c r="C994" s="45">
        <v>52.54</v>
      </c>
      <c r="D994" s="46" t="s">
        <v>552</v>
      </c>
      <c r="E994" s="46" t="s">
        <v>85</v>
      </c>
      <c r="F994" s="32"/>
    </row>
    <row r="995" ht="20.1" customHeight="1" spans="1:6">
      <c r="A995" s="32">
        <v>993</v>
      </c>
      <c r="B995" s="44" t="s">
        <v>1551</v>
      </c>
      <c r="C995" s="45">
        <v>52.42</v>
      </c>
      <c r="D995" s="46" t="s">
        <v>552</v>
      </c>
      <c r="E995" s="46" t="s">
        <v>85</v>
      </c>
      <c r="F995" s="32"/>
    </row>
    <row r="996" ht="20.1" customHeight="1" spans="1:6">
      <c r="A996" s="32">
        <v>994</v>
      </c>
      <c r="B996" s="44" t="s">
        <v>1552</v>
      </c>
      <c r="C996" s="45">
        <v>60.39</v>
      </c>
      <c r="D996" s="46" t="s">
        <v>552</v>
      </c>
      <c r="E996" s="46" t="s">
        <v>85</v>
      </c>
      <c r="F996" s="32"/>
    </row>
    <row r="997" ht="20.1" customHeight="1" spans="1:6">
      <c r="A997" s="32">
        <v>995</v>
      </c>
      <c r="B997" s="44" t="s">
        <v>1553</v>
      </c>
      <c r="C997" s="45">
        <v>60.39</v>
      </c>
      <c r="D997" s="46" t="s">
        <v>552</v>
      </c>
      <c r="E997" s="46" t="s">
        <v>83</v>
      </c>
      <c r="F997" s="32"/>
    </row>
    <row r="998" ht="20.1" customHeight="1" spans="1:6">
      <c r="A998" s="32">
        <v>996</v>
      </c>
      <c r="B998" s="44" t="s">
        <v>1554</v>
      </c>
      <c r="C998" s="45">
        <v>52.42</v>
      </c>
      <c r="D998" s="46" t="s">
        <v>552</v>
      </c>
      <c r="E998" s="46" t="s">
        <v>83</v>
      </c>
      <c r="F998" s="32"/>
    </row>
    <row r="999" ht="20.1" customHeight="1" spans="1:6">
      <c r="A999" s="32">
        <v>997</v>
      </c>
      <c r="B999" s="44" t="s">
        <v>1555</v>
      </c>
      <c r="C999" s="45">
        <v>52.54</v>
      </c>
      <c r="D999" s="46" t="s">
        <v>552</v>
      </c>
      <c r="E999" s="46" t="s">
        <v>83</v>
      </c>
      <c r="F999" s="32"/>
    </row>
    <row r="1000" ht="20.1" customHeight="1" spans="1:6">
      <c r="A1000" s="32">
        <v>998</v>
      </c>
      <c r="B1000" s="44" t="s">
        <v>1556</v>
      </c>
      <c r="C1000" s="45">
        <v>60.88</v>
      </c>
      <c r="D1000" s="46" t="s">
        <v>561</v>
      </c>
      <c r="E1000" s="46" t="s">
        <v>83</v>
      </c>
      <c r="F1000" s="32"/>
    </row>
    <row r="1001" ht="20.1" customHeight="1" spans="1:6">
      <c r="A1001" s="32">
        <v>999</v>
      </c>
      <c r="B1001" s="44" t="s">
        <v>1557</v>
      </c>
      <c r="C1001" s="45">
        <v>60.88</v>
      </c>
      <c r="D1001" s="46" t="s">
        <v>561</v>
      </c>
      <c r="E1001" s="46" t="s">
        <v>83</v>
      </c>
      <c r="F1001" s="32"/>
    </row>
    <row r="1002" ht="20.1" customHeight="1" spans="1:6">
      <c r="A1002" s="32">
        <v>1000</v>
      </c>
      <c r="B1002" s="44" t="s">
        <v>1558</v>
      </c>
      <c r="C1002" s="45">
        <v>52.54</v>
      </c>
      <c r="D1002" s="46" t="s">
        <v>552</v>
      </c>
      <c r="E1002" s="46" t="s">
        <v>83</v>
      </c>
      <c r="F1002" s="32"/>
    </row>
    <row r="1003" ht="20.1" customHeight="1" spans="1:6">
      <c r="A1003" s="32">
        <v>1001</v>
      </c>
      <c r="B1003" s="44" t="s">
        <v>1559</v>
      </c>
      <c r="C1003" s="45">
        <v>51.26</v>
      </c>
      <c r="D1003" s="46" t="s">
        <v>552</v>
      </c>
      <c r="E1003" s="46" t="s">
        <v>83</v>
      </c>
      <c r="F1003" s="32"/>
    </row>
    <row r="1004" ht="20.1" customHeight="1" spans="1:6">
      <c r="A1004" s="32">
        <v>1002</v>
      </c>
      <c r="B1004" s="44" t="s">
        <v>1560</v>
      </c>
      <c r="C1004" s="45">
        <v>39.02</v>
      </c>
      <c r="D1004" s="46" t="s">
        <v>552</v>
      </c>
      <c r="E1004" s="46" t="s">
        <v>149</v>
      </c>
      <c r="F1004" s="32"/>
    </row>
    <row r="1005" ht="20.1" customHeight="1" spans="1:6">
      <c r="A1005" s="32">
        <v>1003</v>
      </c>
      <c r="B1005" s="44" t="s">
        <v>1561</v>
      </c>
      <c r="C1005" s="45">
        <v>44.83</v>
      </c>
      <c r="D1005" s="46" t="s">
        <v>552</v>
      </c>
      <c r="E1005" s="46" t="s">
        <v>149</v>
      </c>
      <c r="F1005" s="32"/>
    </row>
    <row r="1006" ht="20.1" customHeight="1" spans="1:6">
      <c r="A1006" s="32">
        <v>1004</v>
      </c>
      <c r="B1006" s="44" t="s">
        <v>1562</v>
      </c>
      <c r="C1006" s="45">
        <v>44.83</v>
      </c>
      <c r="D1006" s="46" t="s">
        <v>552</v>
      </c>
      <c r="E1006" s="46" t="s">
        <v>149</v>
      </c>
      <c r="F1006" s="32"/>
    </row>
    <row r="1007" ht="20.1" customHeight="1" spans="1:6">
      <c r="A1007" s="32">
        <v>1005</v>
      </c>
      <c r="B1007" s="44" t="s">
        <v>1563</v>
      </c>
      <c r="C1007" s="45">
        <v>44.83</v>
      </c>
      <c r="D1007" s="46" t="s">
        <v>552</v>
      </c>
      <c r="E1007" s="46" t="s">
        <v>149</v>
      </c>
      <c r="F1007" s="32"/>
    </row>
    <row r="1008" ht="20.1" customHeight="1" spans="1:6">
      <c r="A1008" s="32">
        <v>1006</v>
      </c>
      <c r="B1008" s="44" t="s">
        <v>1564</v>
      </c>
      <c r="C1008" s="45">
        <v>51.57</v>
      </c>
      <c r="D1008" s="46" t="s">
        <v>552</v>
      </c>
      <c r="E1008" s="46" t="s">
        <v>149</v>
      </c>
      <c r="F1008" s="32"/>
    </row>
    <row r="1009" ht="20.1" customHeight="1" spans="1:6">
      <c r="A1009" s="32">
        <v>1007</v>
      </c>
      <c r="B1009" s="44" t="s">
        <v>1565</v>
      </c>
      <c r="C1009" s="45">
        <v>51.57</v>
      </c>
      <c r="D1009" s="46" t="s">
        <v>552</v>
      </c>
      <c r="E1009" s="46" t="s">
        <v>85</v>
      </c>
      <c r="F1009" s="32"/>
    </row>
    <row r="1010" ht="20.1" customHeight="1" spans="1:6">
      <c r="A1010" s="32">
        <v>1008</v>
      </c>
      <c r="B1010" s="44" t="s">
        <v>1566</v>
      </c>
      <c r="C1010" s="45">
        <v>52.54</v>
      </c>
      <c r="D1010" s="46" t="s">
        <v>552</v>
      </c>
      <c r="E1010" s="46" t="s">
        <v>85</v>
      </c>
      <c r="F1010" s="32"/>
    </row>
    <row r="1011" ht="20.1" customHeight="1" spans="1:6">
      <c r="A1011" s="32">
        <v>1009</v>
      </c>
      <c r="B1011" s="44" t="s">
        <v>1567</v>
      </c>
      <c r="C1011" s="45">
        <v>60.88</v>
      </c>
      <c r="D1011" s="46" t="s">
        <v>561</v>
      </c>
      <c r="E1011" s="46" t="s">
        <v>85</v>
      </c>
      <c r="F1011" s="32"/>
    </row>
    <row r="1012" ht="20.1" customHeight="1" spans="1:6">
      <c r="A1012" s="32">
        <v>1010</v>
      </c>
      <c r="B1012" s="44" t="s">
        <v>1568</v>
      </c>
      <c r="C1012" s="45">
        <v>60.88</v>
      </c>
      <c r="D1012" s="46" t="s">
        <v>561</v>
      </c>
      <c r="E1012" s="46" t="s">
        <v>85</v>
      </c>
      <c r="F1012" s="32"/>
    </row>
    <row r="1013" ht="20.1" customHeight="1" spans="1:6">
      <c r="A1013" s="32">
        <v>1011</v>
      </c>
      <c r="B1013" s="44" t="s">
        <v>1569</v>
      </c>
      <c r="C1013" s="45">
        <v>52.54</v>
      </c>
      <c r="D1013" s="46" t="s">
        <v>552</v>
      </c>
      <c r="E1013" s="46" t="s">
        <v>85</v>
      </c>
      <c r="F1013" s="32"/>
    </row>
    <row r="1014" ht="20.1" customHeight="1" spans="1:6">
      <c r="A1014" s="32">
        <v>1012</v>
      </c>
      <c r="B1014" s="44" t="s">
        <v>1570</v>
      </c>
      <c r="C1014" s="45">
        <v>52.42</v>
      </c>
      <c r="D1014" s="46" t="s">
        <v>552</v>
      </c>
      <c r="E1014" s="46" t="s">
        <v>85</v>
      </c>
      <c r="F1014" s="32"/>
    </row>
    <row r="1015" ht="20.1" customHeight="1" spans="1:6">
      <c r="A1015" s="32">
        <v>1013</v>
      </c>
      <c r="B1015" s="44" t="s">
        <v>1571</v>
      </c>
      <c r="C1015" s="45">
        <v>60.39</v>
      </c>
      <c r="D1015" s="46" t="s">
        <v>552</v>
      </c>
      <c r="E1015" s="46" t="s">
        <v>85</v>
      </c>
      <c r="F1015" s="32"/>
    </row>
    <row r="1016" ht="20.1" customHeight="1" spans="1:6">
      <c r="A1016" s="32">
        <v>1014</v>
      </c>
      <c r="B1016" s="44" t="s">
        <v>1572</v>
      </c>
      <c r="C1016" s="45">
        <v>60.39</v>
      </c>
      <c r="D1016" s="46" t="s">
        <v>552</v>
      </c>
      <c r="E1016" s="46" t="s">
        <v>83</v>
      </c>
      <c r="F1016" s="32"/>
    </row>
    <row r="1017" ht="20.1" customHeight="1" spans="1:6">
      <c r="A1017" s="32">
        <v>1015</v>
      </c>
      <c r="B1017" s="44" t="s">
        <v>1573</v>
      </c>
      <c r="C1017" s="45">
        <v>52.42</v>
      </c>
      <c r="D1017" s="46" t="s">
        <v>552</v>
      </c>
      <c r="E1017" s="46" t="s">
        <v>83</v>
      </c>
      <c r="F1017" s="32"/>
    </row>
    <row r="1018" ht="20.1" customHeight="1" spans="1:6">
      <c r="A1018" s="32">
        <v>1016</v>
      </c>
      <c r="B1018" s="44" t="s">
        <v>1574</v>
      </c>
      <c r="C1018" s="45">
        <v>52.54</v>
      </c>
      <c r="D1018" s="46" t="s">
        <v>552</v>
      </c>
      <c r="E1018" s="46" t="s">
        <v>83</v>
      </c>
      <c r="F1018" s="32"/>
    </row>
    <row r="1019" ht="20.1" customHeight="1" spans="1:6">
      <c r="A1019" s="32">
        <v>1017</v>
      </c>
      <c r="B1019" s="44" t="s">
        <v>1575</v>
      </c>
      <c r="C1019" s="45">
        <v>60.88</v>
      </c>
      <c r="D1019" s="46" t="s">
        <v>561</v>
      </c>
      <c r="E1019" s="46" t="s">
        <v>83</v>
      </c>
      <c r="F1019" s="32"/>
    </row>
    <row r="1020" ht="20.1" customHeight="1" spans="1:6">
      <c r="A1020" s="32">
        <v>1018</v>
      </c>
      <c r="B1020" s="44" t="s">
        <v>1576</v>
      </c>
      <c r="C1020" s="45">
        <v>60.88</v>
      </c>
      <c r="D1020" s="46" t="s">
        <v>561</v>
      </c>
      <c r="E1020" s="46" t="s">
        <v>83</v>
      </c>
      <c r="F1020" s="32"/>
    </row>
    <row r="1021" ht="20.1" customHeight="1" spans="1:6">
      <c r="A1021" s="32">
        <v>1019</v>
      </c>
      <c r="B1021" s="44" t="s">
        <v>1577</v>
      </c>
      <c r="C1021" s="45">
        <v>52.54</v>
      </c>
      <c r="D1021" s="46" t="s">
        <v>552</v>
      </c>
      <c r="E1021" s="46" t="s">
        <v>83</v>
      </c>
      <c r="F1021" s="32"/>
    </row>
    <row r="1022" ht="20.1" customHeight="1" spans="1:6">
      <c r="A1022" s="32">
        <v>1020</v>
      </c>
      <c r="B1022" s="44" t="s">
        <v>1578</v>
      </c>
      <c r="C1022" s="45">
        <v>51.26</v>
      </c>
      <c r="D1022" s="46" t="s">
        <v>552</v>
      </c>
      <c r="E1022" s="46" t="s">
        <v>83</v>
      </c>
      <c r="F1022" s="32"/>
    </row>
    <row r="1023" ht="20.1" customHeight="1" spans="1:6">
      <c r="A1023" s="32">
        <v>1021</v>
      </c>
      <c r="B1023" s="44" t="s">
        <v>1579</v>
      </c>
      <c r="C1023" s="45">
        <v>39.02</v>
      </c>
      <c r="D1023" s="46" t="s">
        <v>552</v>
      </c>
      <c r="E1023" s="46" t="s">
        <v>149</v>
      </c>
      <c r="F1023" s="32"/>
    </row>
    <row r="1024" ht="20.1" customHeight="1" spans="1:6">
      <c r="A1024" s="32">
        <v>1022</v>
      </c>
      <c r="B1024" s="44" t="s">
        <v>1580</v>
      </c>
      <c r="C1024" s="45">
        <v>44.83</v>
      </c>
      <c r="D1024" s="46" t="s">
        <v>552</v>
      </c>
      <c r="E1024" s="46" t="s">
        <v>149</v>
      </c>
      <c r="F1024" s="32"/>
    </row>
    <row r="1025" ht="20.1" customHeight="1" spans="1:6">
      <c r="A1025" s="32">
        <v>1023</v>
      </c>
      <c r="B1025" s="44" t="s">
        <v>1581</v>
      </c>
      <c r="C1025" s="45">
        <v>44.83</v>
      </c>
      <c r="D1025" s="46" t="s">
        <v>552</v>
      </c>
      <c r="E1025" s="46" t="s">
        <v>149</v>
      </c>
      <c r="F1025" s="32"/>
    </row>
    <row r="1026" ht="20.1" customHeight="1" spans="1:6">
      <c r="A1026" s="32">
        <v>1024</v>
      </c>
      <c r="B1026" s="44" t="s">
        <v>1582</v>
      </c>
      <c r="C1026" s="45">
        <v>44.83</v>
      </c>
      <c r="D1026" s="46" t="s">
        <v>552</v>
      </c>
      <c r="E1026" s="46" t="s">
        <v>149</v>
      </c>
      <c r="F1026" s="32"/>
    </row>
    <row r="1027" ht="20.1" customHeight="1" spans="1:6">
      <c r="A1027" s="32">
        <v>1025</v>
      </c>
      <c r="B1027" s="44" t="s">
        <v>1583</v>
      </c>
      <c r="C1027" s="45">
        <v>51.57</v>
      </c>
      <c r="D1027" s="46" t="s">
        <v>552</v>
      </c>
      <c r="E1027" s="46" t="s">
        <v>149</v>
      </c>
      <c r="F1027" s="32"/>
    </row>
    <row r="1028" ht="20.1" customHeight="1" spans="1:6">
      <c r="A1028" s="32">
        <v>1026</v>
      </c>
      <c r="B1028" s="44" t="s">
        <v>1584</v>
      </c>
      <c r="C1028" s="45">
        <v>51.57</v>
      </c>
      <c r="D1028" s="46" t="s">
        <v>552</v>
      </c>
      <c r="E1028" s="46" t="s">
        <v>85</v>
      </c>
      <c r="F1028" s="32"/>
    </row>
    <row r="1029" ht="20.1" customHeight="1" spans="1:6">
      <c r="A1029" s="32">
        <v>1027</v>
      </c>
      <c r="B1029" s="44" t="s">
        <v>1585</v>
      </c>
      <c r="C1029" s="45">
        <v>52.54</v>
      </c>
      <c r="D1029" s="46" t="s">
        <v>552</v>
      </c>
      <c r="E1029" s="46" t="s">
        <v>85</v>
      </c>
      <c r="F1029" s="32"/>
    </row>
    <row r="1030" ht="20.1" customHeight="1" spans="1:6">
      <c r="A1030" s="32">
        <v>1028</v>
      </c>
      <c r="B1030" s="44" t="s">
        <v>1586</v>
      </c>
      <c r="C1030" s="45">
        <v>60.88</v>
      </c>
      <c r="D1030" s="46" t="s">
        <v>561</v>
      </c>
      <c r="E1030" s="46" t="s">
        <v>85</v>
      </c>
      <c r="F1030" s="32"/>
    </row>
    <row r="1031" ht="20.1" customHeight="1" spans="1:6">
      <c r="A1031" s="32">
        <v>1029</v>
      </c>
      <c r="B1031" s="44" t="s">
        <v>1587</v>
      </c>
      <c r="C1031" s="45">
        <v>60.88</v>
      </c>
      <c r="D1031" s="46" t="s">
        <v>561</v>
      </c>
      <c r="E1031" s="46" t="s">
        <v>85</v>
      </c>
      <c r="F1031" s="32"/>
    </row>
    <row r="1032" ht="20.1" customHeight="1" spans="1:6">
      <c r="A1032" s="32">
        <v>1030</v>
      </c>
      <c r="B1032" s="44" t="s">
        <v>1588</v>
      </c>
      <c r="C1032" s="45">
        <v>52.54</v>
      </c>
      <c r="D1032" s="46" t="s">
        <v>552</v>
      </c>
      <c r="E1032" s="46" t="s">
        <v>85</v>
      </c>
      <c r="F1032" s="32"/>
    </row>
    <row r="1033" ht="20.1" customHeight="1" spans="1:6">
      <c r="A1033" s="32">
        <v>1031</v>
      </c>
      <c r="B1033" s="44" t="s">
        <v>1589</v>
      </c>
      <c r="C1033" s="45">
        <v>52.42</v>
      </c>
      <c r="D1033" s="46" t="s">
        <v>552</v>
      </c>
      <c r="E1033" s="46" t="s">
        <v>85</v>
      </c>
      <c r="F1033" s="32"/>
    </row>
    <row r="1034" ht="20.1" customHeight="1" spans="1:6">
      <c r="A1034" s="32">
        <v>1032</v>
      </c>
      <c r="B1034" s="44" t="s">
        <v>1590</v>
      </c>
      <c r="C1034" s="45">
        <v>60.39</v>
      </c>
      <c r="D1034" s="46" t="s">
        <v>552</v>
      </c>
      <c r="E1034" s="46" t="s">
        <v>85</v>
      </c>
      <c r="F1034" s="32"/>
    </row>
    <row r="1035" ht="20.1" customHeight="1" spans="1:6">
      <c r="A1035" s="32">
        <v>1033</v>
      </c>
      <c r="B1035" s="44" t="s">
        <v>1591</v>
      </c>
      <c r="C1035" s="45">
        <v>60.39</v>
      </c>
      <c r="D1035" s="46" t="s">
        <v>552</v>
      </c>
      <c r="E1035" s="46" t="s">
        <v>83</v>
      </c>
      <c r="F1035" s="32"/>
    </row>
    <row r="1036" ht="20.1" customHeight="1" spans="1:6">
      <c r="A1036" s="32">
        <v>1034</v>
      </c>
      <c r="B1036" s="44" t="s">
        <v>1592</v>
      </c>
      <c r="C1036" s="45">
        <v>52.42</v>
      </c>
      <c r="D1036" s="46" t="s">
        <v>552</v>
      </c>
      <c r="E1036" s="46" t="s">
        <v>83</v>
      </c>
      <c r="F1036" s="32"/>
    </row>
    <row r="1037" ht="20.1" customHeight="1" spans="1:6">
      <c r="A1037" s="32">
        <v>1035</v>
      </c>
      <c r="B1037" s="44" t="s">
        <v>1593</v>
      </c>
      <c r="C1037" s="45">
        <v>52.54</v>
      </c>
      <c r="D1037" s="46" t="s">
        <v>552</v>
      </c>
      <c r="E1037" s="46" t="s">
        <v>83</v>
      </c>
      <c r="F1037" s="32"/>
    </row>
    <row r="1038" ht="20.1" customHeight="1" spans="1:6">
      <c r="A1038" s="32">
        <v>1036</v>
      </c>
      <c r="B1038" s="44" t="s">
        <v>1594</v>
      </c>
      <c r="C1038" s="45">
        <v>60.88</v>
      </c>
      <c r="D1038" s="46" t="s">
        <v>561</v>
      </c>
      <c r="E1038" s="46" t="s">
        <v>83</v>
      </c>
      <c r="F1038" s="32"/>
    </row>
    <row r="1039" ht="20.1" customHeight="1" spans="1:6">
      <c r="A1039" s="32">
        <v>1037</v>
      </c>
      <c r="B1039" s="44" t="s">
        <v>1595</v>
      </c>
      <c r="C1039" s="45">
        <v>60.88</v>
      </c>
      <c r="D1039" s="46" t="s">
        <v>561</v>
      </c>
      <c r="E1039" s="46" t="s">
        <v>83</v>
      </c>
      <c r="F1039" s="32"/>
    </row>
    <row r="1040" ht="20.1" customHeight="1" spans="1:6">
      <c r="A1040" s="32">
        <v>1038</v>
      </c>
      <c r="B1040" s="44" t="s">
        <v>1596</v>
      </c>
      <c r="C1040" s="45">
        <v>52.54</v>
      </c>
      <c r="D1040" s="46" t="s">
        <v>552</v>
      </c>
      <c r="E1040" s="46" t="s">
        <v>83</v>
      </c>
      <c r="F1040" s="32"/>
    </row>
    <row r="1041" ht="20.1" customHeight="1" spans="1:6">
      <c r="A1041" s="32">
        <v>1039</v>
      </c>
      <c r="B1041" s="44" t="s">
        <v>1597</v>
      </c>
      <c r="C1041" s="45">
        <v>51.26</v>
      </c>
      <c r="D1041" s="46" t="s">
        <v>552</v>
      </c>
      <c r="E1041" s="46" t="s">
        <v>83</v>
      </c>
      <c r="F1041" s="32"/>
    </row>
    <row r="1042" ht="20.1" customHeight="1" spans="1:6">
      <c r="A1042" s="32">
        <v>1040</v>
      </c>
      <c r="B1042" s="44" t="s">
        <v>1598</v>
      </c>
      <c r="C1042" s="45">
        <v>39.02</v>
      </c>
      <c r="D1042" s="46" t="s">
        <v>552</v>
      </c>
      <c r="E1042" s="46" t="s">
        <v>149</v>
      </c>
      <c r="F1042" s="32"/>
    </row>
    <row r="1043" ht="20.1" customHeight="1" spans="1:6">
      <c r="A1043" s="32">
        <v>1041</v>
      </c>
      <c r="B1043" s="44" t="s">
        <v>1599</v>
      </c>
      <c r="C1043" s="45">
        <v>44.83</v>
      </c>
      <c r="D1043" s="46" t="s">
        <v>552</v>
      </c>
      <c r="E1043" s="46" t="s">
        <v>149</v>
      </c>
      <c r="F1043" s="32"/>
    </row>
    <row r="1044" ht="20.1" customHeight="1" spans="1:6">
      <c r="A1044" s="32">
        <v>1042</v>
      </c>
      <c r="B1044" s="44" t="s">
        <v>1600</v>
      </c>
      <c r="C1044" s="45">
        <v>44.83</v>
      </c>
      <c r="D1044" s="46" t="s">
        <v>552</v>
      </c>
      <c r="E1044" s="46" t="s">
        <v>149</v>
      </c>
      <c r="F1044" s="32"/>
    </row>
    <row r="1045" ht="20.1" customHeight="1" spans="1:6">
      <c r="A1045" s="32">
        <v>1043</v>
      </c>
      <c r="B1045" s="44" t="s">
        <v>1601</v>
      </c>
      <c r="C1045" s="45">
        <v>44.83</v>
      </c>
      <c r="D1045" s="46" t="s">
        <v>552</v>
      </c>
      <c r="E1045" s="46" t="s">
        <v>149</v>
      </c>
      <c r="F1045" s="32"/>
    </row>
    <row r="1046" ht="20.1" customHeight="1" spans="1:6">
      <c r="A1046" s="32">
        <v>1044</v>
      </c>
      <c r="B1046" s="44" t="s">
        <v>1602</v>
      </c>
      <c r="C1046" s="45">
        <v>51.57</v>
      </c>
      <c r="D1046" s="46" t="s">
        <v>552</v>
      </c>
      <c r="E1046" s="46" t="s">
        <v>149</v>
      </c>
      <c r="F1046" s="32"/>
    </row>
    <row r="1047" ht="20.1" customHeight="1" spans="1:6">
      <c r="A1047" s="32">
        <v>1045</v>
      </c>
      <c r="B1047" s="44" t="s">
        <v>1603</v>
      </c>
      <c r="C1047" s="45">
        <v>51.57</v>
      </c>
      <c r="D1047" s="46" t="s">
        <v>552</v>
      </c>
      <c r="E1047" s="46" t="s">
        <v>85</v>
      </c>
      <c r="F1047" s="32"/>
    </row>
    <row r="1048" ht="20.1" customHeight="1" spans="1:6">
      <c r="A1048" s="32">
        <v>1046</v>
      </c>
      <c r="B1048" s="44" t="s">
        <v>1604</v>
      </c>
      <c r="C1048" s="45">
        <v>52.54</v>
      </c>
      <c r="D1048" s="46" t="s">
        <v>552</v>
      </c>
      <c r="E1048" s="46" t="s">
        <v>85</v>
      </c>
      <c r="F1048" s="32"/>
    </row>
    <row r="1049" ht="20.1" customHeight="1" spans="1:6">
      <c r="A1049" s="32">
        <v>1047</v>
      </c>
      <c r="B1049" s="44" t="s">
        <v>1605</v>
      </c>
      <c r="C1049" s="45">
        <v>60.88</v>
      </c>
      <c r="D1049" s="46" t="s">
        <v>561</v>
      </c>
      <c r="E1049" s="46" t="s">
        <v>85</v>
      </c>
      <c r="F1049" s="32"/>
    </row>
    <row r="1050" ht="20.1" customHeight="1" spans="1:6">
      <c r="A1050" s="32">
        <v>1048</v>
      </c>
      <c r="B1050" s="44" t="s">
        <v>1606</v>
      </c>
      <c r="C1050" s="45">
        <v>60.88</v>
      </c>
      <c r="D1050" s="46" t="s">
        <v>561</v>
      </c>
      <c r="E1050" s="46" t="s">
        <v>85</v>
      </c>
      <c r="F1050" s="32"/>
    </row>
    <row r="1051" ht="20.1" customHeight="1" spans="1:6">
      <c r="A1051" s="32">
        <v>1049</v>
      </c>
      <c r="B1051" s="44" t="s">
        <v>1607</v>
      </c>
      <c r="C1051" s="45">
        <v>52.54</v>
      </c>
      <c r="D1051" s="46" t="s">
        <v>552</v>
      </c>
      <c r="E1051" s="46" t="s">
        <v>85</v>
      </c>
      <c r="F1051" s="32"/>
    </row>
    <row r="1052" ht="20.1" customHeight="1" spans="1:6">
      <c r="A1052" s="32">
        <v>1050</v>
      </c>
      <c r="B1052" s="44" t="s">
        <v>1608</v>
      </c>
      <c r="C1052" s="45">
        <v>52.42</v>
      </c>
      <c r="D1052" s="46" t="s">
        <v>552</v>
      </c>
      <c r="E1052" s="46" t="s">
        <v>85</v>
      </c>
      <c r="F1052" s="32"/>
    </row>
    <row r="1053" ht="20.1" customHeight="1" spans="1:6">
      <c r="A1053" s="32">
        <v>1051</v>
      </c>
      <c r="B1053" s="44" t="s">
        <v>1609</v>
      </c>
      <c r="C1053" s="45">
        <v>60.39</v>
      </c>
      <c r="D1053" s="46" t="s">
        <v>552</v>
      </c>
      <c r="E1053" s="46" t="s">
        <v>85</v>
      </c>
      <c r="F1053" s="32"/>
    </row>
    <row r="1054" ht="20.1" customHeight="1" spans="1:6">
      <c r="A1054" s="32">
        <v>1052</v>
      </c>
      <c r="B1054" s="44" t="s">
        <v>1610</v>
      </c>
      <c r="C1054" s="45">
        <v>60.39</v>
      </c>
      <c r="D1054" s="46" t="s">
        <v>552</v>
      </c>
      <c r="E1054" s="46" t="s">
        <v>83</v>
      </c>
      <c r="F1054" s="32"/>
    </row>
    <row r="1055" ht="20.1" customHeight="1" spans="1:6">
      <c r="A1055" s="32">
        <v>1053</v>
      </c>
      <c r="B1055" s="44" t="s">
        <v>1611</v>
      </c>
      <c r="C1055" s="45">
        <v>52.42</v>
      </c>
      <c r="D1055" s="46" t="s">
        <v>552</v>
      </c>
      <c r="E1055" s="46" t="s">
        <v>83</v>
      </c>
      <c r="F1055" s="32"/>
    </row>
    <row r="1056" ht="20.1" customHeight="1" spans="1:6">
      <c r="A1056" s="32">
        <v>1054</v>
      </c>
      <c r="B1056" s="44" t="s">
        <v>1612</v>
      </c>
      <c r="C1056" s="45">
        <v>52.54</v>
      </c>
      <c r="D1056" s="46" t="s">
        <v>552</v>
      </c>
      <c r="E1056" s="46" t="s">
        <v>83</v>
      </c>
      <c r="F1056" s="32"/>
    </row>
    <row r="1057" ht="20.1" customHeight="1" spans="1:6">
      <c r="A1057" s="32">
        <v>1055</v>
      </c>
      <c r="B1057" s="44" t="s">
        <v>1613</v>
      </c>
      <c r="C1057" s="45">
        <v>60.88</v>
      </c>
      <c r="D1057" s="46" t="s">
        <v>561</v>
      </c>
      <c r="E1057" s="46" t="s">
        <v>83</v>
      </c>
      <c r="F1057" s="32"/>
    </row>
    <row r="1058" ht="20.1" customHeight="1" spans="1:6">
      <c r="A1058" s="32">
        <v>1056</v>
      </c>
      <c r="B1058" s="44" t="s">
        <v>1614</v>
      </c>
      <c r="C1058" s="45">
        <v>60.88</v>
      </c>
      <c r="D1058" s="46" t="s">
        <v>561</v>
      </c>
      <c r="E1058" s="46" t="s">
        <v>83</v>
      </c>
      <c r="F1058" s="32"/>
    </row>
    <row r="1059" ht="20.1" customHeight="1" spans="1:6">
      <c r="A1059" s="32">
        <v>1057</v>
      </c>
      <c r="B1059" s="44" t="s">
        <v>1615</v>
      </c>
      <c r="C1059" s="45">
        <v>52.54</v>
      </c>
      <c r="D1059" s="46" t="s">
        <v>552</v>
      </c>
      <c r="E1059" s="46" t="s">
        <v>83</v>
      </c>
      <c r="F1059" s="32"/>
    </row>
    <row r="1060" ht="20.1" customHeight="1" spans="1:6">
      <c r="A1060" s="32">
        <v>1058</v>
      </c>
      <c r="B1060" s="44" t="s">
        <v>1616</v>
      </c>
      <c r="C1060" s="45">
        <v>51.26</v>
      </c>
      <c r="D1060" s="46" t="s">
        <v>552</v>
      </c>
      <c r="E1060" s="46" t="s">
        <v>83</v>
      </c>
      <c r="F1060" s="32"/>
    </row>
    <row r="1061" ht="20.1" customHeight="1" spans="1:6">
      <c r="A1061" s="32">
        <v>1059</v>
      </c>
      <c r="B1061" s="44" t="s">
        <v>1617</v>
      </c>
      <c r="C1061" s="45">
        <v>39.02</v>
      </c>
      <c r="D1061" s="46" t="s">
        <v>552</v>
      </c>
      <c r="E1061" s="46" t="s">
        <v>149</v>
      </c>
      <c r="F1061" s="32"/>
    </row>
    <row r="1062" ht="20.1" customHeight="1" spans="1:6">
      <c r="A1062" s="32">
        <v>1060</v>
      </c>
      <c r="B1062" s="44" t="s">
        <v>1618</v>
      </c>
      <c r="C1062" s="45">
        <v>44.83</v>
      </c>
      <c r="D1062" s="46" t="s">
        <v>552</v>
      </c>
      <c r="E1062" s="46" t="s">
        <v>149</v>
      </c>
      <c r="F1062" s="32"/>
    </row>
    <row r="1063" ht="20.1" customHeight="1" spans="1:6">
      <c r="A1063" s="32">
        <v>1061</v>
      </c>
      <c r="B1063" s="44" t="s">
        <v>1619</v>
      </c>
      <c r="C1063" s="45">
        <v>44.83</v>
      </c>
      <c r="D1063" s="46" t="s">
        <v>552</v>
      </c>
      <c r="E1063" s="46" t="s">
        <v>149</v>
      </c>
      <c r="F1063" s="32"/>
    </row>
    <row r="1064" ht="20.1" customHeight="1" spans="1:6">
      <c r="A1064" s="32">
        <v>1062</v>
      </c>
      <c r="B1064" s="44" t="s">
        <v>1620</v>
      </c>
      <c r="C1064" s="45">
        <v>44.83</v>
      </c>
      <c r="D1064" s="46" t="s">
        <v>552</v>
      </c>
      <c r="E1064" s="46" t="s">
        <v>149</v>
      </c>
      <c r="F1064" s="32"/>
    </row>
    <row r="1065" ht="20.1" customHeight="1" spans="1:6">
      <c r="A1065" s="32">
        <v>1063</v>
      </c>
      <c r="B1065" s="44" t="s">
        <v>1621</v>
      </c>
      <c r="C1065" s="45">
        <v>51.57</v>
      </c>
      <c r="D1065" s="46" t="s">
        <v>552</v>
      </c>
      <c r="E1065" s="46" t="s">
        <v>149</v>
      </c>
      <c r="F1065" s="32"/>
    </row>
    <row r="1066" ht="20.1" customHeight="1" spans="1:6">
      <c r="A1066" s="32">
        <v>1064</v>
      </c>
      <c r="B1066" s="44" t="s">
        <v>1622</v>
      </c>
      <c r="C1066" s="45">
        <v>51.57</v>
      </c>
      <c r="D1066" s="46" t="s">
        <v>552</v>
      </c>
      <c r="E1066" s="46" t="s">
        <v>85</v>
      </c>
      <c r="F1066" s="32"/>
    </row>
    <row r="1067" ht="20.1" customHeight="1" spans="1:6">
      <c r="A1067" s="32">
        <v>1065</v>
      </c>
      <c r="B1067" s="44" t="s">
        <v>1623</v>
      </c>
      <c r="C1067" s="45">
        <v>52.54</v>
      </c>
      <c r="D1067" s="46" t="s">
        <v>552</v>
      </c>
      <c r="E1067" s="46" t="s">
        <v>85</v>
      </c>
      <c r="F1067" s="32"/>
    </row>
    <row r="1068" ht="20.1" customHeight="1" spans="1:6">
      <c r="A1068" s="32">
        <v>1066</v>
      </c>
      <c r="B1068" s="44" t="s">
        <v>1624</v>
      </c>
      <c r="C1068" s="45">
        <v>60.88</v>
      </c>
      <c r="D1068" s="46" t="s">
        <v>561</v>
      </c>
      <c r="E1068" s="46" t="s">
        <v>85</v>
      </c>
      <c r="F1068" s="32"/>
    </row>
    <row r="1069" ht="20.1" customHeight="1" spans="1:6">
      <c r="A1069" s="32">
        <v>1067</v>
      </c>
      <c r="B1069" s="44" t="s">
        <v>1625</v>
      </c>
      <c r="C1069" s="45">
        <v>60.88</v>
      </c>
      <c r="D1069" s="46" t="s">
        <v>561</v>
      </c>
      <c r="E1069" s="46" t="s">
        <v>85</v>
      </c>
      <c r="F1069" s="32"/>
    </row>
    <row r="1070" ht="20.1" customHeight="1" spans="1:6">
      <c r="A1070" s="32">
        <v>1068</v>
      </c>
      <c r="B1070" s="44" t="s">
        <v>1626</v>
      </c>
      <c r="C1070" s="45">
        <v>52.54</v>
      </c>
      <c r="D1070" s="46" t="s">
        <v>552</v>
      </c>
      <c r="E1070" s="46" t="s">
        <v>85</v>
      </c>
      <c r="F1070" s="32"/>
    </row>
    <row r="1071" ht="20.1" customHeight="1" spans="1:6">
      <c r="A1071" s="32">
        <v>1069</v>
      </c>
      <c r="B1071" s="44" t="s">
        <v>1627</v>
      </c>
      <c r="C1071" s="45">
        <v>52.42</v>
      </c>
      <c r="D1071" s="46" t="s">
        <v>552</v>
      </c>
      <c r="E1071" s="46" t="s">
        <v>85</v>
      </c>
      <c r="F1071" s="32"/>
    </row>
    <row r="1072" ht="20.1" customHeight="1" spans="1:6">
      <c r="A1072" s="32">
        <v>1070</v>
      </c>
      <c r="B1072" s="44" t="s">
        <v>1628</v>
      </c>
      <c r="C1072" s="45">
        <v>60.39</v>
      </c>
      <c r="D1072" s="46" t="s">
        <v>552</v>
      </c>
      <c r="E1072" s="46" t="s">
        <v>85</v>
      </c>
      <c r="F1072" s="32"/>
    </row>
    <row r="1073" ht="20.1" customHeight="1" spans="1:6">
      <c r="A1073" s="32">
        <v>1071</v>
      </c>
      <c r="B1073" s="44" t="s">
        <v>1629</v>
      </c>
      <c r="C1073" s="45">
        <v>60.39</v>
      </c>
      <c r="D1073" s="46" t="s">
        <v>552</v>
      </c>
      <c r="E1073" s="46" t="s">
        <v>83</v>
      </c>
      <c r="F1073" s="32"/>
    </row>
    <row r="1074" ht="20.1" customHeight="1" spans="1:6">
      <c r="A1074" s="32">
        <v>1072</v>
      </c>
      <c r="B1074" s="44" t="s">
        <v>1630</v>
      </c>
      <c r="C1074" s="45">
        <v>52.42</v>
      </c>
      <c r="D1074" s="46" t="s">
        <v>552</v>
      </c>
      <c r="E1074" s="46" t="s">
        <v>83</v>
      </c>
      <c r="F1074" s="32"/>
    </row>
    <row r="1075" ht="20.1" customHeight="1" spans="1:6">
      <c r="A1075" s="32">
        <v>1073</v>
      </c>
      <c r="B1075" s="44" t="s">
        <v>1631</v>
      </c>
      <c r="C1075" s="45">
        <v>52.54</v>
      </c>
      <c r="D1075" s="46" t="s">
        <v>552</v>
      </c>
      <c r="E1075" s="46" t="s">
        <v>83</v>
      </c>
      <c r="F1075" s="32"/>
    </row>
    <row r="1076" ht="20.1" customHeight="1" spans="1:6">
      <c r="A1076" s="32">
        <v>1074</v>
      </c>
      <c r="B1076" s="44" t="s">
        <v>1632</v>
      </c>
      <c r="C1076" s="45">
        <v>60.88</v>
      </c>
      <c r="D1076" s="46" t="s">
        <v>561</v>
      </c>
      <c r="E1076" s="46" t="s">
        <v>83</v>
      </c>
      <c r="F1076" s="32"/>
    </row>
    <row r="1077" ht="20.1" customHeight="1" spans="1:6">
      <c r="A1077" s="32">
        <v>1075</v>
      </c>
      <c r="B1077" s="44" t="s">
        <v>1633</v>
      </c>
      <c r="C1077" s="45">
        <v>60.88</v>
      </c>
      <c r="D1077" s="46" t="s">
        <v>561</v>
      </c>
      <c r="E1077" s="46" t="s">
        <v>83</v>
      </c>
      <c r="F1077" s="32"/>
    </row>
    <row r="1078" ht="20.1" customHeight="1" spans="1:6">
      <c r="A1078" s="32">
        <v>1076</v>
      </c>
      <c r="B1078" s="44" t="s">
        <v>1634</v>
      </c>
      <c r="C1078" s="45">
        <v>52.54</v>
      </c>
      <c r="D1078" s="46" t="s">
        <v>552</v>
      </c>
      <c r="E1078" s="46" t="s">
        <v>83</v>
      </c>
      <c r="F1078" s="32"/>
    </row>
    <row r="1079" ht="20.1" customHeight="1" spans="1:6">
      <c r="A1079" s="32">
        <v>1077</v>
      </c>
      <c r="B1079" s="44" t="s">
        <v>1635</v>
      </c>
      <c r="C1079" s="45">
        <v>51.26</v>
      </c>
      <c r="D1079" s="46" t="s">
        <v>552</v>
      </c>
      <c r="E1079" s="46" t="s">
        <v>83</v>
      </c>
      <c r="F1079" s="32"/>
    </row>
    <row r="1080" ht="20.1" customHeight="1" spans="1:6">
      <c r="A1080" s="32">
        <v>1078</v>
      </c>
      <c r="B1080" s="44" t="s">
        <v>1636</v>
      </c>
      <c r="C1080" s="45">
        <v>39.02</v>
      </c>
      <c r="D1080" s="46" t="s">
        <v>552</v>
      </c>
      <c r="E1080" s="46" t="s">
        <v>149</v>
      </c>
      <c r="F1080" s="32"/>
    </row>
    <row r="1081" ht="20.1" customHeight="1" spans="1:6">
      <c r="A1081" s="32">
        <v>1079</v>
      </c>
      <c r="B1081" s="44" t="s">
        <v>1637</v>
      </c>
      <c r="C1081" s="45">
        <v>44.83</v>
      </c>
      <c r="D1081" s="46" t="s">
        <v>552</v>
      </c>
      <c r="E1081" s="46" t="s">
        <v>149</v>
      </c>
      <c r="F1081" s="32"/>
    </row>
    <row r="1082" ht="20.1" customHeight="1" spans="1:6">
      <c r="A1082" s="32">
        <v>1080</v>
      </c>
      <c r="B1082" s="44" t="s">
        <v>1638</v>
      </c>
      <c r="C1082" s="45">
        <v>44.83</v>
      </c>
      <c r="D1082" s="46" t="s">
        <v>552</v>
      </c>
      <c r="E1082" s="46" t="s">
        <v>149</v>
      </c>
      <c r="F1082" s="32"/>
    </row>
    <row r="1083" ht="20.1" customHeight="1" spans="1:6">
      <c r="A1083" s="32">
        <v>1081</v>
      </c>
      <c r="B1083" s="44" t="s">
        <v>1639</v>
      </c>
      <c r="C1083" s="45">
        <v>44.83</v>
      </c>
      <c r="D1083" s="46" t="s">
        <v>552</v>
      </c>
      <c r="E1083" s="46" t="s">
        <v>149</v>
      </c>
      <c r="F1083" s="32"/>
    </row>
    <row r="1084" ht="20.1" customHeight="1" spans="1:6">
      <c r="A1084" s="32">
        <v>1082</v>
      </c>
      <c r="B1084" s="44" t="s">
        <v>1640</v>
      </c>
      <c r="C1084" s="45">
        <v>51.57</v>
      </c>
      <c r="D1084" s="46" t="s">
        <v>552</v>
      </c>
      <c r="E1084" s="46" t="s">
        <v>149</v>
      </c>
      <c r="F1084" s="32"/>
    </row>
    <row r="1085" ht="20.1" customHeight="1" spans="1:6">
      <c r="A1085" s="32">
        <v>1083</v>
      </c>
      <c r="B1085" s="44" t="s">
        <v>1641</v>
      </c>
      <c r="C1085" s="45">
        <v>51.57</v>
      </c>
      <c r="D1085" s="46" t="s">
        <v>552</v>
      </c>
      <c r="E1085" s="46" t="s">
        <v>85</v>
      </c>
      <c r="F1085" s="32"/>
    </row>
    <row r="1086" ht="20.1" customHeight="1" spans="1:6">
      <c r="A1086" s="32">
        <v>1084</v>
      </c>
      <c r="B1086" s="44" t="s">
        <v>1642</v>
      </c>
      <c r="C1086" s="45">
        <v>52.54</v>
      </c>
      <c r="D1086" s="46" t="s">
        <v>552</v>
      </c>
      <c r="E1086" s="46" t="s">
        <v>85</v>
      </c>
      <c r="F1086" s="32"/>
    </row>
    <row r="1087" ht="20.1" customHeight="1" spans="1:6">
      <c r="A1087" s="32">
        <v>1085</v>
      </c>
      <c r="B1087" s="44" t="s">
        <v>1643</v>
      </c>
      <c r="C1087" s="45">
        <v>60.88</v>
      </c>
      <c r="D1087" s="46" t="s">
        <v>561</v>
      </c>
      <c r="E1087" s="46" t="s">
        <v>85</v>
      </c>
      <c r="F1087" s="32"/>
    </row>
    <row r="1088" ht="20.1" customHeight="1" spans="1:6">
      <c r="A1088" s="32">
        <v>1086</v>
      </c>
      <c r="B1088" s="44" t="s">
        <v>1644</v>
      </c>
      <c r="C1088" s="45">
        <v>60.88</v>
      </c>
      <c r="D1088" s="46" t="s">
        <v>561</v>
      </c>
      <c r="E1088" s="46" t="s">
        <v>85</v>
      </c>
      <c r="F1088" s="32"/>
    </row>
    <row r="1089" ht="20.1" customHeight="1" spans="1:6">
      <c r="A1089" s="32">
        <v>1087</v>
      </c>
      <c r="B1089" s="44" t="s">
        <v>1645</v>
      </c>
      <c r="C1089" s="45">
        <v>52.54</v>
      </c>
      <c r="D1089" s="46" t="s">
        <v>552</v>
      </c>
      <c r="E1089" s="46" t="s">
        <v>85</v>
      </c>
      <c r="F1089" s="32"/>
    </row>
    <row r="1090" ht="20.1" customHeight="1" spans="1:6">
      <c r="A1090" s="32">
        <v>1088</v>
      </c>
      <c r="B1090" s="44" t="s">
        <v>1646</v>
      </c>
      <c r="C1090" s="45">
        <v>52.42</v>
      </c>
      <c r="D1090" s="46" t="s">
        <v>552</v>
      </c>
      <c r="E1090" s="46" t="s">
        <v>85</v>
      </c>
      <c r="F1090" s="32"/>
    </row>
    <row r="1091" ht="20.1" customHeight="1" spans="1:6">
      <c r="A1091" s="32">
        <v>1089</v>
      </c>
      <c r="B1091" s="44" t="s">
        <v>1647</v>
      </c>
      <c r="C1091" s="45">
        <v>60.39</v>
      </c>
      <c r="D1091" s="46" t="s">
        <v>552</v>
      </c>
      <c r="E1091" s="46" t="s">
        <v>85</v>
      </c>
      <c r="F1091" s="32"/>
    </row>
    <row r="1092" ht="20.1" customHeight="1" spans="1:6">
      <c r="A1092" s="32">
        <v>1090</v>
      </c>
      <c r="B1092" s="44" t="s">
        <v>1648</v>
      </c>
      <c r="C1092" s="45">
        <v>60.39</v>
      </c>
      <c r="D1092" s="46" t="s">
        <v>552</v>
      </c>
      <c r="E1092" s="46" t="s">
        <v>83</v>
      </c>
      <c r="F1092" s="32"/>
    </row>
    <row r="1093" ht="20.1" customHeight="1" spans="1:6">
      <c r="A1093" s="32">
        <v>1091</v>
      </c>
      <c r="B1093" s="44" t="s">
        <v>1649</v>
      </c>
      <c r="C1093" s="45">
        <v>52.42</v>
      </c>
      <c r="D1093" s="46" t="s">
        <v>552</v>
      </c>
      <c r="E1093" s="46" t="s">
        <v>83</v>
      </c>
      <c r="F1093" s="32"/>
    </row>
    <row r="1094" ht="20.1" customHeight="1" spans="1:6">
      <c r="A1094" s="32">
        <v>1092</v>
      </c>
      <c r="B1094" s="44" t="s">
        <v>1650</v>
      </c>
      <c r="C1094" s="45">
        <v>52.54</v>
      </c>
      <c r="D1094" s="46" t="s">
        <v>552</v>
      </c>
      <c r="E1094" s="46" t="s">
        <v>83</v>
      </c>
      <c r="F1094" s="32"/>
    </row>
    <row r="1095" ht="20.1" customHeight="1" spans="1:6">
      <c r="A1095" s="32">
        <v>1093</v>
      </c>
      <c r="B1095" s="44" t="s">
        <v>1651</v>
      </c>
      <c r="C1095" s="45">
        <v>60.88</v>
      </c>
      <c r="D1095" s="46" t="s">
        <v>561</v>
      </c>
      <c r="E1095" s="46" t="s">
        <v>83</v>
      </c>
      <c r="F1095" s="32"/>
    </row>
    <row r="1096" ht="20.1" customHeight="1" spans="1:6">
      <c r="A1096" s="32">
        <v>1094</v>
      </c>
      <c r="B1096" s="44" t="s">
        <v>1652</v>
      </c>
      <c r="C1096" s="45">
        <v>60.88</v>
      </c>
      <c r="D1096" s="46" t="s">
        <v>561</v>
      </c>
      <c r="E1096" s="46" t="s">
        <v>83</v>
      </c>
      <c r="F1096" s="32"/>
    </row>
    <row r="1097" ht="20.1" customHeight="1" spans="1:6">
      <c r="A1097" s="32">
        <v>1095</v>
      </c>
      <c r="B1097" s="44" t="s">
        <v>1653</v>
      </c>
      <c r="C1097" s="45">
        <v>52.54</v>
      </c>
      <c r="D1097" s="46" t="s">
        <v>552</v>
      </c>
      <c r="E1097" s="46" t="s">
        <v>83</v>
      </c>
      <c r="F1097" s="32"/>
    </row>
    <row r="1098" ht="20.1" customHeight="1" spans="1:6">
      <c r="A1098" s="32">
        <v>1096</v>
      </c>
      <c r="B1098" s="44" t="s">
        <v>1654</v>
      </c>
      <c r="C1098" s="45">
        <v>51.26</v>
      </c>
      <c r="D1098" s="46" t="s">
        <v>552</v>
      </c>
      <c r="E1098" s="46" t="s">
        <v>83</v>
      </c>
      <c r="F1098" s="32"/>
    </row>
    <row r="1099" ht="20.1" customHeight="1" spans="1:6">
      <c r="A1099" s="32">
        <v>1097</v>
      </c>
      <c r="B1099" s="44" t="s">
        <v>1655</v>
      </c>
      <c r="C1099" s="45">
        <v>39.02</v>
      </c>
      <c r="D1099" s="46" t="s">
        <v>552</v>
      </c>
      <c r="E1099" s="46" t="s">
        <v>149</v>
      </c>
      <c r="F1099" s="32"/>
    </row>
    <row r="1100" ht="20.1" customHeight="1" spans="1:6">
      <c r="A1100" s="32">
        <v>1098</v>
      </c>
      <c r="B1100" s="44" t="s">
        <v>1656</v>
      </c>
      <c r="C1100" s="45">
        <v>44.83</v>
      </c>
      <c r="D1100" s="46" t="s">
        <v>552</v>
      </c>
      <c r="E1100" s="46" t="s">
        <v>149</v>
      </c>
      <c r="F1100" s="32"/>
    </row>
    <row r="1101" ht="20.1" customHeight="1" spans="1:6">
      <c r="A1101" s="32">
        <v>1099</v>
      </c>
      <c r="B1101" s="44" t="s">
        <v>1657</v>
      </c>
      <c r="C1101" s="45">
        <v>44.83</v>
      </c>
      <c r="D1101" s="46" t="s">
        <v>552</v>
      </c>
      <c r="E1101" s="46" t="s">
        <v>149</v>
      </c>
      <c r="F1101" s="32"/>
    </row>
    <row r="1102" ht="20.1" customHeight="1" spans="1:6">
      <c r="A1102" s="32">
        <v>1100</v>
      </c>
      <c r="B1102" s="44" t="s">
        <v>1658</v>
      </c>
      <c r="C1102" s="45">
        <v>44.83</v>
      </c>
      <c r="D1102" s="46" t="s">
        <v>552</v>
      </c>
      <c r="E1102" s="46" t="s">
        <v>149</v>
      </c>
      <c r="F1102" s="32"/>
    </row>
    <row r="1103" ht="20.1" customHeight="1" spans="1:6">
      <c r="A1103" s="32">
        <v>1101</v>
      </c>
      <c r="B1103" s="44" t="s">
        <v>1659</v>
      </c>
      <c r="C1103" s="45">
        <v>51.57</v>
      </c>
      <c r="D1103" s="46" t="s">
        <v>552</v>
      </c>
      <c r="E1103" s="46" t="s">
        <v>149</v>
      </c>
      <c r="F1103" s="32"/>
    </row>
    <row r="1104" ht="20.1" customHeight="1" spans="1:6">
      <c r="A1104" s="32">
        <v>1102</v>
      </c>
      <c r="B1104" s="44" t="s">
        <v>1660</v>
      </c>
      <c r="C1104" s="45">
        <v>51.57</v>
      </c>
      <c r="D1104" s="46" t="s">
        <v>552</v>
      </c>
      <c r="E1104" s="46" t="s">
        <v>85</v>
      </c>
      <c r="F1104" s="32"/>
    </row>
    <row r="1105" ht="20.1" customHeight="1" spans="1:6">
      <c r="A1105" s="32">
        <v>1103</v>
      </c>
      <c r="B1105" s="44" t="s">
        <v>1661</v>
      </c>
      <c r="C1105" s="45">
        <v>52.54</v>
      </c>
      <c r="D1105" s="46" t="s">
        <v>552</v>
      </c>
      <c r="E1105" s="46" t="s">
        <v>85</v>
      </c>
      <c r="F1105" s="32"/>
    </row>
    <row r="1106" ht="20.1" customHeight="1" spans="1:6">
      <c r="A1106" s="32">
        <v>1104</v>
      </c>
      <c r="B1106" s="44" t="s">
        <v>1662</v>
      </c>
      <c r="C1106" s="45">
        <v>60.88</v>
      </c>
      <c r="D1106" s="46" t="s">
        <v>561</v>
      </c>
      <c r="E1106" s="46" t="s">
        <v>85</v>
      </c>
      <c r="F1106" s="32"/>
    </row>
    <row r="1107" ht="20.1" customHeight="1" spans="1:6">
      <c r="A1107" s="32">
        <v>1105</v>
      </c>
      <c r="B1107" s="44" t="s">
        <v>1663</v>
      </c>
      <c r="C1107" s="45">
        <v>60.88</v>
      </c>
      <c r="D1107" s="46" t="s">
        <v>561</v>
      </c>
      <c r="E1107" s="46" t="s">
        <v>85</v>
      </c>
      <c r="F1107" s="32"/>
    </row>
    <row r="1108" ht="20.1" customHeight="1" spans="1:6">
      <c r="A1108" s="32">
        <v>1106</v>
      </c>
      <c r="B1108" s="44" t="s">
        <v>1664</v>
      </c>
      <c r="C1108" s="45">
        <v>52.54</v>
      </c>
      <c r="D1108" s="46" t="s">
        <v>552</v>
      </c>
      <c r="E1108" s="46" t="s">
        <v>85</v>
      </c>
      <c r="F1108" s="32"/>
    </row>
    <row r="1109" ht="20.1" customHeight="1" spans="1:6">
      <c r="A1109" s="32">
        <v>1107</v>
      </c>
      <c r="B1109" s="44" t="s">
        <v>1665</v>
      </c>
      <c r="C1109" s="45">
        <v>52.42</v>
      </c>
      <c r="D1109" s="46" t="s">
        <v>552</v>
      </c>
      <c r="E1109" s="46" t="s">
        <v>85</v>
      </c>
      <c r="F1109" s="32"/>
    </row>
    <row r="1110" ht="20.1" customHeight="1" spans="1:6">
      <c r="A1110" s="32">
        <v>1108</v>
      </c>
      <c r="B1110" s="44" t="s">
        <v>1666</v>
      </c>
      <c r="C1110" s="45">
        <v>60.39</v>
      </c>
      <c r="D1110" s="46" t="s">
        <v>552</v>
      </c>
      <c r="E1110" s="46" t="s">
        <v>85</v>
      </c>
      <c r="F1110" s="32"/>
    </row>
    <row r="1111" ht="20.1" customHeight="1" spans="1:6">
      <c r="A1111" s="32">
        <v>1109</v>
      </c>
      <c r="B1111" s="44" t="s">
        <v>1667</v>
      </c>
      <c r="C1111" s="45">
        <v>60.39</v>
      </c>
      <c r="D1111" s="46" t="s">
        <v>552</v>
      </c>
      <c r="E1111" s="46" t="s">
        <v>83</v>
      </c>
      <c r="F1111" s="32"/>
    </row>
    <row r="1112" ht="20.1" customHeight="1" spans="1:6">
      <c r="A1112" s="32">
        <v>1110</v>
      </c>
      <c r="B1112" s="44" t="s">
        <v>1668</v>
      </c>
      <c r="C1112" s="45">
        <v>52.42</v>
      </c>
      <c r="D1112" s="46" t="s">
        <v>552</v>
      </c>
      <c r="E1112" s="46" t="s">
        <v>83</v>
      </c>
      <c r="F1112" s="32"/>
    </row>
    <row r="1113" ht="20.1" customHeight="1" spans="1:6">
      <c r="A1113" s="32">
        <v>1111</v>
      </c>
      <c r="B1113" s="44" t="s">
        <v>1669</v>
      </c>
      <c r="C1113" s="45">
        <v>52.54</v>
      </c>
      <c r="D1113" s="46" t="s">
        <v>552</v>
      </c>
      <c r="E1113" s="46" t="s">
        <v>83</v>
      </c>
      <c r="F1113" s="32"/>
    </row>
    <row r="1114" ht="20.1" customHeight="1" spans="1:6">
      <c r="A1114" s="32">
        <v>1112</v>
      </c>
      <c r="B1114" s="44" t="s">
        <v>1670</v>
      </c>
      <c r="C1114" s="45">
        <v>60.88</v>
      </c>
      <c r="D1114" s="46" t="s">
        <v>561</v>
      </c>
      <c r="E1114" s="46" t="s">
        <v>83</v>
      </c>
      <c r="F1114" s="32"/>
    </row>
    <row r="1115" ht="20.1" customHeight="1" spans="1:6">
      <c r="A1115" s="32">
        <v>1113</v>
      </c>
      <c r="B1115" s="44" t="s">
        <v>1671</v>
      </c>
      <c r="C1115" s="45">
        <v>60.88</v>
      </c>
      <c r="D1115" s="46" t="s">
        <v>561</v>
      </c>
      <c r="E1115" s="46" t="s">
        <v>83</v>
      </c>
      <c r="F1115" s="32"/>
    </row>
    <row r="1116" ht="20.1" customHeight="1" spans="1:6">
      <c r="A1116" s="32">
        <v>1114</v>
      </c>
      <c r="B1116" s="44" t="s">
        <v>1672</v>
      </c>
      <c r="C1116" s="45">
        <v>52.54</v>
      </c>
      <c r="D1116" s="46" t="s">
        <v>552</v>
      </c>
      <c r="E1116" s="46" t="s">
        <v>83</v>
      </c>
      <c r="F1116" s="32"/>
    </row>
    <row r="1117" ht="20.1" customHeight="1" spans="1:6">
      <c r="A1117" s="32">
        <v>1115</v>
      </c>
      <c r="B1117" s="44" t="s">
        <v>1673</v>
      </c>
      <c r="C1117" s="45">
        <v>51.26</v>
      </c>
      <c r="D1117" s="46" t="s">
        <v>552</v>
      </c>
      <c r="E1117" s="46" t="s">
        <v>83</v>
      </c>
      <c r="F1117" s="32"/>
    </row>
    <row r="1118" ht="20.1" customHeight="1" spans="1:6">
      <c r="A1118" s="32">
        <v>1116</v>
      </c>
      <c r="B1118" s="44" t="s">
        <v>1674</v>
      </c>
      <c r="C1118" s="45">
        <v>39.02</v>
      </c>
      <c r="D1118" s="46" t="s">
        <v>552</v>
      </c>
      <c r="E1118" s="46" t="s">
        <v>149</v>
      </c>
      <c r="F1118" s="32"/>
    </row>
    <row r="1119" ht="20.1" customHeight="1" spans="1:6">
      <c r="A1119" s="32">
        <v>1117</v>
      </c>
      <c r="B1119" s="44" t="s">
        <v>1675</v>
      </c>
      <c r="C1119" s="45">
        <v>44.83</v>
      </c>
      <c r="D1119" s="46" t="s">
        <v>552</v>
      </c>
      <c r="E1119" s="46" t="s">
        <v>149</v>
      </c>
      <c r="F1119" s="32"/>
    </row>
    <row r="1120" ht="20.1" customHeight="1" spans="1:6">
      <c r="A1120" s="32">
        <v>1118</v>
      </c>
      <c r="B1120" s="44" t="s">
        <v>1676</v>
      </c>
      <c r="C1120" s="45">
        <v>44.83</v>
      </c>
      <c r="D1120" s="46" t="s">
        <v>552</v>
      </c>
      <c r="E1120" s="46" t="s">
        <v>149</v>
      </c>
      <c r="F1120" s="32"/>
    </row>
    <row r="1121" ht="20.1" customHeight="1" spans="1:6">
      <c r="A1121" s="32">
        <v>1119</v>
      </c>
      <c r="B1121" s="44" t="s">
        <v>1677</v>
      </c>
      <c r="C1121" s="45">
        <v>44.83</v>
      </c>
      <c r="D1121" s="46" t="s">
        <v>552</v>
      </c>
      <c r="E1121" s="46" t="s">
        <v>149</v>
      </c>
      <c r="F1121" s="32"/>
    </row>
    <row r="1122" ht="20.1" customHeight="1" spans="1:6">
      <c r="A1122" s="32">
        <v>1120</v>
      </c>
      <c r="B1122" s="44" t="s">
        <v>1678</v>
      </c>
      <c r="C1122" s="45">
        <v>51.57</v>
      </c>
      <c r="D1122" s="46" t="s">
        <v>552</v>
      </c>
      <c r="E1122" s="46" t="s">
        <v>149</v>
      </c>
      <c r="F1122" s="32"/>
    </row>
    <row r="1123" ht="20.1" customHeight="1" spans="1:6">
      <c r="A1123" s="32">
        <v>1121</v>
      </c>
      <c r="B1123" s="44" t="s">
        <v>1679</v>
      </c>
      <c r="C1123" s="45">
        <v>51.57</v>
      </c>
      <c r="D1123" s="46" t="s">
        <v>552</v>
      </c>
      <c r="E1123" s="46" t="s">
        <v>85</v>
      </c>
      <c r="F1123" s="32"/>
    </row>
    <row r="1124" ht="20.1" customHeight="1" spans="1:6">
      <c r="A1124" s="32">
        <v>1122</v>
      </c>
      <c r="B1124" s="44" t="s">
        <v>1680</v>
      </c>
      <c r="C1124" s="45">
        <v>52.54</v>
      </c>
      <c r="D1124" s="46" t="s">
        <v>552</v>
      </c>
      <c r="E1124" s="46" t="s">
        <v>85</v>
      </c>
      <c r="F1124" s="32"/>
    </row>
    <row r="1125" ht="20.1" customHeight="1" spans="1:6">
      <c r="A1125" s="32">
        <v>1123</v>
      </c>
      <c r="B1125" s="44" t="s">
        <v>1681</v>
      </c>
      <c r="C1125" s="45">
        <v>60.88</v>
      </c>
      <c r="D1125" s="46" t="s">
        <v>561</v>
      </c>
      <c r="E1125" s="46" t="s">
        <v>85</v>
      </c>
      <c r="F1125" s="32"/>
    </row>
    <row r="1126" ht="20.1" customHeight="1" spans="1:6">
      <c r="A1126" s="32">
        <v>1124</v>
      </c>
      <c r="B1126" s="44" t="s">
        <v>1682</v>
      </c>
      <c r="C1126" s="45">
        <v>60.88</v>
      </c>
      <c r="D1126" s="46" t="s">
        <v>561</v>
      </c>
      <c r="E1126" s="46" t="s">
        <v>85</v>
      </c>
      <c r="F1126" s="32"/>
    </row>
    <row r="1127" ht="20.1" customHeight="1" spans="1:6">
      <c r="A1127" s="32">
        <v>1125</v>
      </c>
      <c r="B1127" s="44" t="s">
        <v>1683</v>
      </c>
      <c r="C1127" s="45">
        <v>52.54</v>
      </c>
      <c r="D1127" s="46" t="s">
        <v>552</v>
      </c>
      <c r="E1127" s="46" t="s">
        <v>85</v>
      </c>
      <c r="F1127" s="32"/>
    </row>
    <row r="1128" ht="20.1" customHeight="1" spans="1:6">
      <c r="A1128" s="32">
        <v>1126</v>
      </c>
      <c r="B1128" s="44" t="s">
        <v>1684</v>
      </c>
      <c r="C1128" s="45">
        <v>52.42</v>
      </c>
      <c r="D1128" s="46" t="s">
        <v>552</v>
      </c>
      <c r="E1128" s="46" t="s">
        <v>85</v>
      </c>
      <c r="F1128" s="32"/>
    </row>
    <row r="1129" ht="20.1" customHeight="1" spans="1:6">
      <c r="A1129" s="32">
        <v>1127</v>
      </c>
      <c r="B1129" s="44" t="s">
        <v>1685</v>
      </c>
      <c r="C1129" s="45">
        <v>60.39</v>
      </c>
      <c r="D1129" s="46" t="s">
        <v>552</v>
      </c>
      <c r="E1129" s="46" t="s">
        <v>85</v>
      </c>
      <c r="F1129" s="32"/>
    </row>
    <row r="1130" ht="20.1" customHeight="1" spans="1:6">
      <c r="A1130" s="32">
        <v>1128</v>
      </c>
      <c r="B1130" s="44" t="s">
        <v>1686</v>
      </c>
      <c r="C1130" s="45">
        <v>60.39</v>
      </c>
      <c r="D1130" s="46" t="s">
        <v>552</v>
      </c>
      <c r="E1130" s="46" t="s">
        <v>83</v>
      </c>
      <c r="F1130" s="32"/>
    </row>
    <row r="1131" ht="20.1" customHeight="1" spans="1:6">
      <c r="A1131" s="32">
        <v>1129</v>
      </c>
      <c r="B1131" s="44" t="s">
        <v>1687</v>
      </c>
      <c r="C1131" s="45">
        <v>52.42</v>
      </c>
      <c r="D1131" s="46" t="s">
        <v>552</v>
      </c>
      <c r="E1131" s="46" t="s">
        <v>83</v>
      </c>
      <c r="F1131" s="32"/>
    </row>
    <row r="1132" ht="20.1" customHeight="1" spans="1:6">
      <c r="A1132" s="32">
        <v>1130</v>
      </c>
      <c r="B1132" s="44" t="s">
        <v>1688</v>
      </c>
      <c r="C1132" s="45">
        <v>52.54</v>
      </c>
      <c r="D1132" s="46" t="s">
        <v>552</v>
      </c>
      <c r="E1132" s="46" t="s">
        <v>83</v>
      </c>
      <c r="F1132" s="32"/>
    </row>
    <row r="1133" ht="20.1" customHeight="1" spans="1:6">
      <c r="A1133" s="32">
        <v>1131</v>
      </c>
      <c r="B1133" s="44" t="s">
        <v>1689</v>
      </c>
      <c r="C1133" s="45">
        <v>60.88</v>
      </c>
      <c r="D1133" s="46" t="s">
        <v>561</v>
      </c>
      <c r="E1133" s="46" t="s">
        <v>83</v>
      </c>
      <c r="F1133" s="32"/>
    </row>
    <row r="1134" ht="20.1" customHeight="1" spans="1:6">
      <c r="A1134" s="32">
        <v>1132</v>
      </c>
      <c r="B1134" s="44" t="s">
        <v>1690</v>
      </c>
      <c r="C1134" s="45">
        <v>60.88</v>
      </c>
      <c r="D1134" s="46" t="s">
        <v>561</v>
      </c>
      <c r="E1134" s="46" t="s">
        <v>83</v>
      </c>
      <c r="F1134" s="32"/>
    </row>
    <row r="1135" ht="20.1" customHeight="1" spans="1:6">
      <c r="A1135" s="32">
        <v>1133</v>
      </c>
      <c r="B1135" s="44" t="s">
        <v>1691</v>
      </c>
      <c r="C1135" s="45">
        <v>52.54</v>
      </c>
      <c r="D1135" s="46" t="s">
        <v>552</v>
      </c>
      <c r="E1135" s="46" t="s">
        <v>83</v>
      </c>
      <c r="F1135" s="32"/>
    </row>
    <row r="1136" ht="20.1" customHeight="1" spans="1:6">
      <c r="A1136" s="32">
        <v>1134</v>
      </c>
      <c r="B1136" s="44" t="s">
        <v>1692</v>
      </c>
      <c r="C1136" s="45">
        <v>51.26</v>
      </c>
      <c r="D1136" s="46" t="s">
        <v>552</v>
      </c>
      <c r="E1136" s="46" t="s">
        <v>83</v>
      </c>
      <c r="F1136" s="32"/>
    </row>
    <row r="1137" ht="20.1" customHeight="1" spans="1:6">
      <c r="A1137" s="32">
        <v>1135</v>
      </c>
      <c r="B1137" s="44" t="s">
        <v>1693</v>
      </c>
      <c r="C1137" s="45">
        <v>39.02</v>
      </c>
      <c r="D1137" s="46" t="s">
        <v>552</v>
      </c>
      <c r="E1137" s="46" t="s">
        <v>149</v>
      </c>
      <c r="F1137" s="32"/>
    </row>
    <row r="1138" ht="20.1" customHeight="1" spans="1:6">
      <c r="A1138" s="32">
        <v>1136</v>
      </c>
      <c r="B1138" s="44" t="s">
        <v>1694</v>
      </c>
      <c r="C1138" s="45">
        <v>44.83</v>
      </c>
      <c r="D1138" s="46" t="s">
        <v>552</v>
      </c>
      <c r="E1138" s="46" t="s">
        <v>149</v>
      </c>
      <c r="F1138" s="32"/>
    </row>
    <row r="1139" ht="20.1" customHeight="1" spans="1:6">
      <c r="A1139" s="32">
        <v>1137</v>
      </c>
      <c r="B1139" s="44" t="s">
        <v>1695</v>
      </c>
      <c r="C1139" s="45">
        <v>44.83</v>
      </c>
      <c r="D1139" s="46" t="s">
        <v>552</v>
      </c>
      <c r="E1139" s="46" t="s">
        <v>149</v>
      </c>
      <c r="F1139" s="32"/>
    </row>
    <row r="1140" ht="20.1" customHeight="1" spans="1:6">
      <c r="A1140" s="32">
        <v>1138</v>
      </c>
      <c r="B1140" s="44" t="s">
        <v>1696</v>
      </c>
      <c r="C1140" s="45">
        <v>44.83</v>
      </c>
      <c r="D1140" s="46" t="s">
        <v>552</v>
      </c>
      <c r="E1140" s="46" t="s">
        <v>149</v>
      </c>
      <c r="F1140" s="32"/>
    </row>
    <row r="1141" ht="20.1" customHeight="1" spans="1:6">
      <c r="A1141" s="32">
        <v>1139</v>
      </c>
      <c r="B1141" s="44" t="s">
        <v>1697</v>
      </c>
      <c r="C1141" s="45">
        <v>51.57</v>
      </c>
      <c r="D1141" s="46" t="s">
        <v>552</v>
      </c>
      <c r="E1141" s="46" t="s">
        <v>149</v>
      </c>
      <c r="F1141" s="32"/>
    </row>
    <row r="1142" ht="20.1" customHeight="1" spans="1:6">
      <c r="A1142" s="32">
        <v>1140</v>
      </c>
      <c r="B1142" s="44" t="s">
        <v>1698</v>
      </c>
      <c r="C1142" s="45">
        <v>51.57</v>
      </c>
      <c r="D1142" s="46" t="s">
        <v>552</v>
      </c>
      <c r="E1142" s="46" t="s">
        <v>85</v>
      </c>
      <c r="F1142" s="32"/>
    </row>
    <row r="1143" ht="20.1" customHeight="1" spans="1:6">
      <c r="A1143" s="32">
        <v>1141</v>
      </c>
      <c r="B1143" s="44" t="s">
        <v>1699</v>
      </c>
      <c r="C1143" s="45">
        <v>52.54</v>
      </c>
      <c r="D1143" s="46" t="s">
        <v>552</v>
      </c>
      <c r="E1143" s="46" t="s">
        <v>85</v>
      </c>
      <c r="F1143" s="32"/>
    </row>
    <row r="1144" ht="20.1" customHeight="1" spans="1:6">
      <c r="A1144" s="32">
        <v>1142</v>
      </c>
      <c r="B1144" s="44" t="s">
        <v>1700</v>
      </c>
      <c r="C1144" s="45">
        <v>60.88</v>
      </c>
      <c r="D1144" s="46" t="s">
        <v>561</v>
      </c>
      <c r="E1144" s="46" t="s">
        <v>85</v>
      </c>
      <c r="F1144" s="32"/>
    </row>
    <row r="1145" ht="20.1" customHeight="1" spans="1:6">
      <c r="A1145" s="32">
        <v>1143</v>
      </c>
      <c r="B1145" s="44" t="s">
        <v>1701</v>
      </c>
      <c r="C1145" s="45">
        <v>60.88</v>
      </c>
      <c r="D1145" s="46" t="s">
        <v>561</v>
      </c>
      <c r="E1145" s="46" t="s">
        <v>85</v>
      </c>
      <c r="F1145" s="32"/>
    </row>
    <row r="1146" ht="20.1" customHeight="1" spans="1:6">
      <c r="A1146" s="32">
        <v>1144</v>
      </c>
      <c r="B1146" s="44" t="s">
        <v>1702</v>
      </c>
      <c r="C1146" s="45">
        <v>52.54</v>
      </c>
      <c r="D1146" s="46" t="s">
        <v>552</v>
      </c>
      <c r="E1146" s="46" t="s">
        <v>85</v>
      </c>
      <c r="F1146" s="32"/>
    </row>
    <row r="1147" ht="20.1" customHeight="1" spans="1:6">
      <c r="A1147" s="32">
        <v>1145</v>
      </c>
      <c r="B1147" s="44" t="s">
        <v>1703</v>
      </c>
      <c r="C1147" s="45">
        <v>52.42</v>
      </c>
      <c r="D1147" s="46" t="s">
        <v>552</v>
      </c>
      <c r="E1147" s="46" t="s">
        <v>85</v>
      </c>
      <c r="F1147" s="32"/>
    </row>
    <row r="1148" ht="20.1" customHeight="1" spans="1:6">
      <c r="A1148" s="32">
        <v>1146</v>
      </c>
      <c r="B1148" s="44" t="s">
        <v>1704</v>
      </c>
      <c r="C1148" s="45">
        <v>60.39</v>
      </c>
      <c r="D1148" s="46" t="s">
        <v>552</v>
      </c>
      <c r="E1148" s="46" t="s">
        <v>85</v>
      </c>
      <c r="F1148" s="32"/>
    </row>
    <row r="1149" ht="20.1" customHeight="1" spans="1:6">
      <c r="A1149" s="32">
        <v>1147</v>
      </c>
      <c r="B1149" s="44" t="s">
        <v>1705</v>
      </c>
      <c r="C1149" s="45">
        <v>60.39</v>
      </c>
      <c r="D1149" s="46" t="s">
        <v>552</v>
      </c>
      <c r="E1149" s="46" t="s">
        <v>83</v>
      </c>
      <c r="F1149" s="32"/>
    </row>
    <row r="1150" ht="20.1" customHeight="1" spans="1:6">
      <c r="A1150" s="32">
        <v>1148</v>
      </c>
      <c r="B1150" s="44" t="s">
        <v>1706</v>
      </c>
      <c r="C1150" s="45">
        <v>52.42</v>
      </c>
      <c r="D1150" s="46" t="s">
        <v>552</v>
      </c>
      <c r="E1150" s="46" t="s">
        <v>83</v>
      </c>
      <c r="F1150" s="32"/>
    </row>
    <row r="1151" ht="20.1" customHeight="1" spans="1:6">
      <c r="A1151" s="32">
        <v>1149</v>
      </c>
      <c r="B1151" s="44" t="s">
        <v>1707</v>
      </c>
      <c r="C1151" s="45">
        <v>52.54</v>
      </c>
      <c r="D1151" s="46" t="s">
        <v>552</v>
      </c>
      <c r="E1151" s="46" t="s">
        <v>83</v>
      </c>
      <c r="F1151" s="32"/>
    </row>
    <row r="1152" ht="20.1" customHeight="1" spans="1:6">
      <c r="A1152" s="32">
        <v>1150</v>
      </c>
      <c r="B1152" s="44" t="s">
        <v>1708</v>
      </c>
      <c r="C1152" s="45">
        <v>60.88</v>
      </c>
      <c r="D1152" s="46" t="s">
        <v>561</v>
      </c>
      <c r="E1152" s="46" t="s">
        <v>83</v>
      </c>
      <c r="F1152" s="32"/>
    </row>
    <row r="1153" ht="20.1" customHeight="1" spans="1:6">
      <c r="A1153" s="32">
        <v>1151</v>
      </c>
      <c r="B1153" s="44" t="s">
        <v>1709</v>
      </c>
      <c r="C1153" s="45">
        <v>60.88</v>
      </c>
      <c r="D1153" s="46" t="s">
        <v>561</v>
      </c>
      <c r="E1153" s="46" t="s">
        <v>83</v>
      </c>
      <c r="F1153" s="32"/>
    </row>
    <row r="1154" ht="20.1" customHeight="1" spans="1:6">
      <c r="A1154" s="32">
        <v>1152</v>
      </c>
      <c r="B1154" s="44" t="s">
        <v>1710</v>
      </c>
      <c r="C1154" s="45">
        <v>52.54</v>
      </c>
      <c r="D1154" s="46" t="s">
        <v>552</v>
      </c>
      <c r="E1154" s="46" t="s">
        <v>83</v>
      </c>
      <c r="F1154" s="32"/>
    </row>
    <row r="1155" ht="20.1" customHeight="1" spans="1:6">
      <c r="A1155" s="32">
        <v>1153</v>
      </c>
      <c r="B1155" s="44" t="s">
        <v>1711</v>
      </c>
      <c r="C1155" s="45">
        <v>51.26</v>
      </c>
      <c r="D1155" s="46" t="s">
        <v>552</v>
      </c>
      <c r="E1155" s="46" t="s">
        <v>83</v>
      </c>
      <c r="F1155" s="32"/>
    </row>
    <row r="1156" ht="20.1" customHeight="1" spans="1:6">
      <c r="A1156" s="32">
        <v>1154</v>
      </c>
      <c r="B1156" s="44" t="s">
        <v>1712</v>
      </c>
      <c r="C1156" s="45">
        <v>39.02</v>
      </c>
      <c r="D1156" s="46" t="s">
        <v>552</v>
      </c>
      <c r="E1156" s="46" t="s">
        <v>149</v>
      </c>
      <c r="F1156" s="32"/>
    </row>
    <row r="1157" ht="20.1" customHeight="1" spans="1:6">
      <c r="A1157" s="32">
        <v>1155</v>
      </c>
      <c r="B1157" s="44" t="s">
        <v>1713</v>
      </c>
      <c r="C1157" s="45">
        <v>44.83</v>
      </c>
      <c r="D1157" s="46" t="s">
        <v>552</v>
      </c>
      <c r="E1157" s="46" t="s">
        <v>149</v>
      </c>
      <c r="F1157" s="32"/>
    </row>
    <row r="1158" ht="20.1" customHeight="1" spans="1:6">
      <c r="A1158" s="32">
        <v>1156</v>
      </c>
      <c r="B1158" s="44" t="s">
        <v>1714</v>
      </c>
      <c r="C1158" s="45">
        <v>44.83</v>
      </c>
      <c r="D1158" s="46" t="s">
        <v>552</v>
      </c>
      <c r="E1158" s="46" t="s">
        <v>149</v>
      </c>
      <c r="F1158" s="32"/>
    </row>
    <row r="1159" ht="20.1" customHeight="1" spans="1:6">
      <c r="A1159" s="32">
        <v>1157</v>
      </c>
      <c r="B1159" s="44" t="s">
        <v>1715</v>
      </c>
      <c r="C1159" s="45">
        <v>44.83</v>
      </c>
      <c r="D1159" s="46" t="s">
        <v>552</v>
      </c>
      <c r="E1159" s="46" t="s">
        <v>149</v>
      </c>
      <c r="F1159" s="32"/>
    </row>
    <row r="1160" ht="20.1" customHeight="1" spans="1:6">
      <c r="A1160" s="32">
        <v>1158</v>
      </c>
      <c r="B1160" s="44" t="s">
        <v>1716</v>
      </c>
      <c r="C1160" s="45">
        <v>51.57</v>
      </c>
      <c r="D1160" s="46" t="s">
        <v>552</v>
      </c>
      <c r="E1160" s="46" t="s">
        <v>149</v>
      </c>
      <c r="F1160" s="32"/>
    </row>
    <row r="1161" ht="20.1" customHeight="1" spans="1:6">
      <c r="A1161" s="32">
        <v>1159</v>
      </c>
      <c r="B1161" s="44" t="s">
        <v>1717</v>
      </c>
      <c r="C1161" s="45">
        <v>51.57</v>
      </c>
      <c r="D1161" s="46" t="s">
        <v>552</v>
      </c>
      <c r="E1161" s="46" t="s">
        <v>85</v>
      </c>
      <c r="F1161" s="32"/>
    </row>
    <row r="1162" ht="20.1" customHeight="1" spans="1:6">
      <c r="A1162" s="32">
        <v>1160</v>
      </c>
      <c r="B1162" s="44" t="s">
        <v>1718</v>
      </c>
      <c r="C1162" s="45">
        <v>52.54</v>
      </c>
      <c r="D1162" s="46" t="s">
        <v>552</v>
      </c>
      <c r="E1162" s="46" t="s">
        <v>85</v>
      </c>
      <c r="F1162" s="32"/>
    </row>
    <row r="1163" ht="20.1" customHeight="1" spans="1:6">
      <c r="A1163" s="32">
        <v>1161</v>
      </c>
      <c r="B1163" s="44" t="s">
        <v>1719</v>
      </c>
      <c r="C1163" s="45">
        <v>60.88</v>
      </c>
      <c r="D1163" s="46" t="s">
        <v>561</v>
      </c>
      <c r="E1163" s="46" t="s">
        <v>85</v>
      </c>
      <c r="F1163" s="32"/>
    </row>
    <row r="1164" ht="20.1" customHeight="1" spans="1:6">
      <c r="A1164" s="32">
        <v>1162</v>
      </c>
      <c r="B1164" s="44" t="s">
        <v>1720</v>
      </c>
      <c r="C1164" s="45">
        <v>60.88</v>
      </c>
      <c r="D1164" s="46" t="s">
        <v>561</v>
      </c>
      <c r="E1164" s="46" t="s">
        <v>85</v>
      </c>
      <c r="F1164" s="32"/>
    </row>
    <row r="1165" ht="20.1" customHeight="1" spans="1:6">
      <c r="A1165" s="32">
        <v>1163</v>
      </c>
      <c r="B1165" s="44" t="s">
        <v>1721</v>
      </c>
      <c r="C1165" s="45">
        <v>52.54</v>
      </c>
      <c r="D1165" s="46" t="s">
        <v>552</v>
      </c>
      <c r="E1165" s="46" t="s">
        <v>85</v>
      </c>
      <c r="F1165" s="32"/>
    </row>
    <row r="1166" ht="20.1" customHeight="1" spans="1:6">
      <c r="A1166" s="32">
        <v>1164</v>
      </c>
      <c r="B1166" s="44" t="s">
        <v>1722</v>
      </c>
      <c r="C1166" s="45">
        <v>52.42</v>
      </c>
      <c r="D1166" s="46" t="s">
        <v>552</v>
      </c>
      <c r="E1166" s="46" t="s">
        <v>85</v>
      </c>
      <c r="F1166" s="32"/>
    </row>
    <row r="1167" ht="20.1" customHeight="1" spans="1:6">
      <c r="A1167" s="32">
        <v>1165</v>
      </c>
      <c r="B1167" s="44" t="s">
        <v>1723</v>
      </c>
      <c r="C1167" s="45">
        <v>60.39</v>
      </c>
      <c r="D1167" s="46" t="s">
        <v>552</v>
      </c>
      <c r="E1167" s="46" t="s">
        <v>85</v>
      </c>
      <c r="F1167" s="32"/>
    </row>
    <row r="1168" ht="20.1" customHeight="1" spans="1:6">
      <c r="A1168" s="32">
        <v>1166</v>
      </c>
      <c r="B1168" s="44" t="s">
        <v>1724</v>
      </c>
      <c r="C1168" s="45">
        <v>60.39</v>
      </c>
      <c r="D1168" s="46" t="s">
        <v>552</v>
      </c>
      <c r="E1168" s="46" t="s">
        <v>83</v>
      </c>
      <c r="F1168" s="32"/>
    </row>
    <row r="1169" ht="20.1" customHeight="1" spans="1:6">
      <c r="A1169" s="32">
        <v>1167</v>
      </c>
      <c r="B1169" s="44" t="s">
        <v>1725</v>
      </c>
      <c r="C1169" s="45">
        <v>52.42</v>
      </c>
      <c r="D1169" s="46" t="s">
        <v>552</v>
      </c>
      <c r="E1169" s="46" t="s">
        <v>83</v>
      </c>
      <c r="F1169" s="32"/>
    </row>
    <row r="1170" ht="20.1" customHeight="1" spans="1:6">
      <c r="A1170" s="32">
        <v>1168</v>
      </c>
      <c r="B1170" s="44" t="s">
        <v>1726</v>
      </c>
      <c r="C1170" s="45">
        <v>52.54</v>
      </c>
      <c r="D1170" s="46" t="s">
        <v>552</v>
      </c>
      <c r="E1170" s="46" t="s">
        <v>83</v>
      </c>
      <c r="F1170" s="32"/>
    </row>
    <row r="1171" ht="20.1" customHeight="1" spans="1:6">
      <c r="A1171" s="32">
        <v>1169</v>
      </c>
      <c r="B1171" s="44" t="s">
        <v>1727</v>
      </c>
      <c r="C1171" s="45">
        <v>60.88</v>
      </c>
      <c r="D1171" s="46" t="s">
        <v>561</v>
      </c>
      <c r="E1171" s="46" t="s">
        <v>83</v>
      </c>
      <c r="F1171" s="32"/>
    </row>
    <row r="1172" ht="20.1" customHeight="1" spans="1:6">
      <c r="A1172" s="32">
        <v>1170</v>
      </c>
      <c r="B1172" s="44" t="s">
        <v>1728</v>
      </c>
      <c r="C1172" s="45">
        <v>60.88</v>
      </c>
      <c r="D1172" s="46" t="s">
        <v>561</v>
      </c>
      <c r="E1172" s="46" t="s">
        <v>83</v>
      </c>
      <c r="F1172" s="32"/>
    </row>
    <row r="1173" ht="20.1" customHeight="1" spans="1:6">
      <c r="A1173" s="32">
        <v>1171</v>
      </c>
      <c r="B1173" s="44" t="s">
        <v>1729</v>
      </c>
      <c r="C1173" s="45">
        <v>52.54</v>
      </c>
      <c r="D1173" s="46" t="s">
        <v>552</v>
      </c>
      <c r="E1173" s="46" t="s">
        <v>83</v>
      </c>
      <c r="F1173" s="32"/>
    </row>
    <row r="1174" ht="20.1" customHeight="1" spans="1:6">
      <c r="A1174" s="32">
        <v>1172</v>
      </c>
      <c r="B1174" s="44" t="s">
        <v>1730</v>
      </c>
      <c r="C1174" s="45">
        <v>51.26</v>
      </c>
      <c r="D1174" s="46" t="s">
        <v>552</v>
      </c>
      <c r="E1174" s="46" t="s">
        <v>83</v>
      </c>
      <c r="F1174" s="32"/>
    </row>
    <row r="1175" ht="20.1" customHeight="1" spans="1:6">
      <c r="A1175" s="32">
        <v>1173</v>
      </c>
      <c r="B1175" s="44" t="s">
        <v>1731</v>
      </c>
      <c r="C1175" s="45">
        <v>39.02</v>
      </c>
      <c r="D1175" s="46" t="s">
        <v>552</v>
      </c>
      <c r="E1175" s="46" t="s">
        <v>149</v>
      </c>
      <c r="F1175" s="32"/>
    </row>
    <row r="1176" ht="20.1" customHeight="1" spans="1:6">
      <c r="A1176" s="32">
        <v>1174</v>
      </c>
      <c r="B1176" s="44" t="s">
        <v>1732</v>
      </c>
      <c r="C1176" s="45">
        <v>44.83</v>
      </c>
      <c r="D1176" s="46" t="s">
        <v>552</v>
      </c>
      <c r="E1176" s="46" t="s">
        <v>149</v>
      </c>
      <c r="F1176" s="32"/>
    </row>
    <row r="1177" ht="20.1" customHeight="1" spans="1:6">
      <c r="A1177" s="32">
        <v>1175</v>
      </c>
      <c r="B1177" s="44" t="s">
        <v>1733</v>
      </c>
      <c r="C1177" s="45">
        <v>44.83</v>
      </c>
      <c r="D1177" s="46" t="s">
        <v>552</v>
      </c>
      <c r="E1177" s="46" t="s">
        <v>149</v>
      </c>
      <c r="F1177" s="32"/>
    </row>
    <row r="1178" ht="20.1" customHeight="1" spans="1:6">
      <c r="A1178" s="32">
        <v>1176</v>
      </c>
      <c r="B1178" s="44" t="s">
        <v>1734</v>
      </c>
      <c r="C1178" s="45">
        <v>44.83</v>
      </c>
      <c r="D1178" s="46" t="s">
        <v>552</v>
      </c>
      <c r="E1178" s="46" t="s">
        <v>149</v>
      </c>
      <c r="F1178" s="32"/>
    </row>
    <row r="1179" ht="20.1" customHeight="1" spans="1:6">
      <c r="A1179" s="32">
        <v>1177</v>
      </c>
      <c r="B1179" s="44" t="s">
        <v>1735</v>
      </c>
      <c r="C1179" s="45">
        <v>51.57</v>
      </c>
      <c r="D1179" s="46" t="s">
        <v>552</v>
      </c>
      <c r="E1179" s="46" t="s">
        <v>149</v>
      </c>
      <c r="F1179" s="32"/>
    </row>
    <row r="1180" ht="20.1" customHeight="1" spans="1:6">
      <c r="A1180" s="32">
        <v>1178</v>
      </c>
      <c r="B1180" s="44" t="s">
        <v>1736</v>
      </c>
      <c r="C1180" s="45">
        <v>51.57</v>
      </c>
      <c r="D1180" s="46" t="s">
        <v>552</v>
      </c>
      <c r="E1180" s="46" t="s">
        <v>85</v>
      </c>
      <c r="F1180" s="32"/>
    </row>
    <row r="1181" ht="20.1" customHeight="1" spans="1:6">
      <c r="A1181" s="32">
        <v>1179</v>
      </c>
      <c r="B1181" s="44" t="s">
        <v>1737</v>
      </c>
      <c r="C1181" s="45">
        <v>52.54</v>
      </c>
      <c r="D1181" s="46" t="s">
        <v>552</v>
      </c>
      <c r="E1181" s="46" t="s">
        <v>85</v>
      </c>
      <c r="F1181" s="32"/>
    </row>
    <row r="1182" ht="20.1" customHeight="1" spans="1:6">
      <c r="A1182" s="32">
        <v>1180</v>
      </c>
      <c r="B1182" s="44" t="s">
        <v>1738</v>
      </c>
      <c r="C1182" s="45">
        <v>60.88</v>
      </c>
      <c r="D1182" s="46" t="s">
        <v>561</v>
      </c>
      <c r="E1182" s="46" t="s">
        <v>85</v>
      </c>
      <c r="F1182" s="32"/>
    </row>
    <row r="1183" ht="20.1" customHeight="1" spans="1:6">
      <c r="A1183" s="32">
        <v>1181</v>
      </c>
      <c r="B1183" s="44" t="s">
        <v>1739</v>
      </c>
      <c r="C1183" s="45">
        <v>60.88</v>
      </c>
      <c r="D1183" s="46" t="s">
        <v>561</v>
      </c>
      <c r="E1183" s="46" t="s">
        <v>85</v>
      </c>
      <c r="F1183" s="32"/>
    </row>
    <row r="1184" ht="20.1" customHeight="1" spans="1:6">
      <c r="A1184" s="32">
        <v>1182</v>
      </c>
      <c r="B1184" s="44" t="s">
        <v>1740</v>
      </c>
      <c r="C1184" s="45">
        <v>52.54</v>
      </c>
      <c r="D1184" s="46" t="s">
        <v>552</v>
      </c>
      <c r="E1184" s="46" t="s">
        <v>85</v>
      </c>
      <c r="F1184" s="32"/>
    </row>
    <row r="1185" ht="20.1" customHeight="1" spans="1:6">
      <c r="A1185" s="32">
        <v>1183</v>
      </c>
      <c r="B1185" s="44" t="s">
        <v>1741</v>
      </c>
      <c r="C1185" s="45">
        <v>52.42</v>
      </c>
      <c r="D1185" s="46" t="s">
        <v>552</v>
      </c>
      <c r="E1185" s="46" t="s">
        <v>85</v>
      </c>
      <c r="F1185" s="32"/>
    </row>
    <row r="1186" ht="20.1" customHeight="1" spans="1:6">
      <c r="A1186" s="32">
        <v>1184</v>
      </c>
      <c r="B1186" s="44" t="s">
        <v>1742</v>
      </c>
      <c r="C1186" s="45">
        <v>60.39</v>
      </c>
      <c r="D1186" s="46" t="s">
        <v>552</v>
      </c>
      <c r="E1186" s="46" t="s">
        <v>85</v>
      </c>
      <c r="F1186" s="32"/>
    </row>
    <row r="1187" ht="20.1" customHeight="1" spans="1:6">
      <c r="A1187" s="32">
        <v>1185</v>
      </c>
      <c r="B1187" s="44" t="s">
        <v>1743</v>
      </c>
      <c r="C1187" s="45">
        <v>59.18</v>
      </c>
      <c r="D1187" s="46" t="s">
        <v>552</v>
      </c>
      <c r="E1187" s="46" t="s">
        <v>83</v>
      </c>
      <c r="F1187" s="32"/>
    </row>
    <row r="1188" ht="20.1" customHeight="1" spans="1:6">
      <c r="A1188" s="32">
        <v>1186</v>
      </c>
      <c r="B1188" s="44" t="s">
        <v>1744</v>
      </c>
      <c r="C1188" s="45">
        <v>59.25</v>
      </c>
      <c r="D1188" s="46" t="s">
        <v>552</v>
      </c>
      <c r="E1188" s="46" t="s">
        <v>83</v>
      </c>
      <c r="F1188" s="32"/>
    </row>
    <row r="1189" ht="20.1" customHeight="1" spans="1:6">
      <c r="A1189" s="32">
        <v>1187</v>
      </c>
      <c r="B1189" s="44" t="s">
        <v>1745</v>
      </c>
      <c r="C1189" s="45">
        <v>59.25</v>
      </c>
      <c r="D1189" s="46" t="s">
        <v>552</v>
      </c>
      <c r="E1189" s="46" t="s">
        <v>83</v>
      </c>
      <c r="F1189" s="32"/>
    </row>
    <row r="1190" ht="20.1" customHeight="1" spans="1:6">
      <c r="A1190" s="32">
        <v>1188</v>
      </c>
      <c r="B1190" s="44" t="s">
        <v>1746</v>
      </c>
      <c r="C1190" s="45">
        <v>59.25</v>
      </c>
      <c r="D1190" s="46" t="s">
        <v>552</v>
      </c>
      <c r="E1190" s="46" t="s">
        <v>83</v>
      </c>
      <c r="F1190" s="32"/>
    </row>
    <row r="1191" ht="20.1" customHeight="1" spans="1:6">
      <c r="A1191" s="32">
        <v>1189</v>
      </c>
      <c r="B1191" s="44" t="s">
        <v>1747</v>
      </c>
      <c r="C1191" s="45">
        <v>59.25</v>
      </c>
      <c r="D1191" s="46" t="s">
        <v>552</v>
      </c>
      <c r="E1191" s="46" t="s">
        <v>83</v>
      </c>
      <c r="F1191" s="32"/>
    </row>
    <row r="1192" ht="20.1" customHeight="1" spans="1:6">
      <c r="A1192" s="32">
        <v>1190</v>
      </c>
      <c r="B1192" s="44" t="s">
        <v>1748</v>
      </c>
      <c r="C1192" s="45">
        <v>59.34</v>
      </c>
      <c r="D1192" s="46" t="s">
        <v>552</v>
      </c>
      <c r="E1192" s="46" t="s">
        <v>83</v>
      </c>
      <c r="F1192" s="32"/>
    </row>
    <row r="1193" ht="20.1" customHeight="1" spans="1:6">
      <c r="A1193" s="32">
        <v>1191</v>
      </c>
      <c r="B1193" s="44" t="s">
        <v>1749</v>
      </c>
      <c r="C1193" s="45">
        <v>35.1</v>
      </c>
      <c r="D1193" s="46" t="s">
        <v>124</v>
      </c>
      <c r="E1193" s="46" t="s">
        <v>149</v>
      </c>
      <c r="F1193" s="32"/>
    </row>
    <row r="1194" ht="20.1" customHeight="1" spans="1:6">
      <c r="A1194" s="32">
        <v>1192</v>
      </c>
      <c r="B1194" s="44" t="s">
        <v>1750</v>
      </c>
      <c r="C1194" s="45">
        <v>50.65</v>
      </c>
      <c r="D1194" s="46" t="s">
        <v>552</v>
      </c>
      <c r="E1194" s="46" t="s">
        <v>149</v>
      </c>
      <c r="F1194" s="32"/>
    </row>
    <row r="1195" ht="20.1" customHeight="1" spans="1:6">
      <c r="A1195" s="32">
        <v>1193</v>
      </c>
      <c r="B1195" s="44" t="s">
        <v>1751</v>
      </c>
      <c r="C1195" s="45">
        <v>50.65</v>
      </c>
      <c r="D1195" s="46" t="s">
        <v>552</v>
      </c>
      <c r="E1195" s="46" t="s">
        <v>149</v>
      </c>
      <c r="F1195" s="32"/>
    </row>
    <row r="1196" ht="20.1" customHeight="1" spans="1:6">
      <c r="A1196" s="32">
        <v>1194</v>
      </c>
      <c r="B1196" s="44" t="s">
        <v>1752</v>
      </c>
      <c r="C1196" s="45">
        <v>50.65</v>
      </c>
      <c r="D1196" s="46" t="s">
        <v>552</v>
      </c>
      <c r="E1196" s="46" t="s">
        <v>149</v>
      </c>
      <c r="F1196" s="32"/>
    </row>
    <row r="1197" ht="20.1" customHeight="1" spans="1:6">
      <c r="A1197" s="32">
        <v>1195</v>
      </c>
      <c r="B1197" s="44" t="s">
        <v>1753</v>
      </c>
      <c r="C1197" s="45">
        <v>50.76</v>
      </c>
      <c r="D1197" s="46" t="s">
        <v>552</v>
      </c>
      <c r="E1197" s="46" t="s">
        <v>149</v>
      </c>
      <c r="F1197" s="32"/>
    </row>
    <row r="1198" ht="20.1" customHeight="1" spans="1:6">
      <c r="A1198" s="32">
        <v>1196</v>
      </c>
      <c r="B1198" s="44" t="s">
        <v>1754</v>
      </c>
      <c r="C1198" s="45">
        <v>44.16</v>
      </c>
      <c r="D1198" s="46" t="s">
        <v>552</v>
      </c>
      <c r="E1198" s="46" t="s">
        <v>149</v>
      </c>
      <c r="F1198" s="32"/>
    </row>
    <row r="1199" ht="20.1" customHeight="1" spans="1:6">
      <c r="A1199" s="32">
        <v>1197</v>
      </c>
      <c r="B1199" s="44" t="s">
        <v>1755</v>
      </c>
      <c r="C1199" s="45">
        <v>59.25</v>
      </c>
      <c r="D1199" s="46" t="s">
        <v>552</v>
      </c>
      <c r="E1199" s="46" t="s">
        <v>85</v>
      </c>
      <c r="F1199" s="32"/>
    </row>
    <row r="1200" ht="20.1" customHeight="1" spans="1:6">
      <c r="A1200" s="32">
        <v>1198</v>
      </c>
      <c r="B1200" s="44" t="s">
        <v>1756</v>
      </c>
      <c r="C1200" s="45">
        <v>59.25</v>
      </c>
      <c r="D1200" s="46" t="s">
        <v>552</v>
      </c>
      <c r="E1200" s="46" t="s">
        <v>85</v>
      </c>
      <c r="F1200" s="32"/>
    </row>
    <row r="1201" ht="20.1" customHeight="1" spans="1:6">
      <c r="A1201" s="32">
        <v>1199</v>
      </c>
      <c r="B1201" s="44" t="s">
        <v>1757</v>
      </c>
      <c r="C1201" s="45">
        <v>59.25</v>
      </c>
      <c r="D1201" s="46" t="s">
        <v>552</v>
      </c>
      <c r="E1201" s="46" t="s">
        <v>85</v>
      </c>
      <c r="F1201" s="32"/>
    </row>
    <row r="1202" ht="20.1" customHeight="1" spans="1:6">
      <c r="A1202" s="32">
        <v>1200</v>
      </c>
      <c r="B1202" s="44" t="s">
        <v>1758</v>
      </c>
      <c r="C1202" s="45">
        <v>59.25</v>
      </c>
      <c r="D1202" s="46" t="s">
        <v>552</v>
      </c>
      <c r="E1202" s="46" t="s">
        <v>85</v>
      </c>
      <c r="F1202" s="32"/>
    </row>
    <row r="1203" ht="20.1" customHeight="1" spans="1:6">
      <c r="A1203" s="32">
        <v>1201</v>
      </c>
      <c r="B1203" s="44" t="s">
        <v>1759</v>
      </c>
      <c r="C1203" s="45">
        <v>59.25</v>
      </c>
      <c r="D1203" s="46" t="s">
        <v>552</v>
      </c>
      <c r="E1203" s="46" t="s">
        <v>85</v>
      </c>
      <c r="F1203" s="32"/>
    </row>
    <row r="1204" ht="20.1" customHeight="1" spans="1:6">
      <c r="A1204" s="32">
        <v>1202</v>
      </c>
      <c r="B1204" s="44" t="s">
        <v>1760</v>
      </c>
      <c r="C1204" s="45">
        <v>59.71</v>
      </c>
      <c r="D1204" s="46" t="s">
        <v>552</v>
      </c>
      <c r="E1204" s="46" t="s">
        <v>85</v>
      </c>
      <c r="F1204" s="32"/>
    </row>
    <row r="1205" ht="20.1" customHeight="1" spans="1:6">
      <c r="A1205" s="32">
        <v>1203</v>
      </c>
      <c r="B1205" s="44" t="s">
        <v>1761</v>
      </c>
      <c r="C1205" s="45">
        <v>59.18</v>
      </c>
      <c r="D1205" s="46" t="s">
        <v>552</v>
      </c>
      <c r="E1205" s="46" t="s">
        <v>83</v>
      </c>
      <c r="F1205" s="32"/>
    </row>
    <row r="1206" ht="20.1" customHeight="1" spans="1:6">
      <c r="A1206" s="32">
        <v>1204</v>
      </c>
      <c r="B1206" s="44" t="s">
        <v>1762</v>
      </c>
      <c r="C1206" s="45">
        <v>59.25</v>
      </c>
      <c r="D1206" s="46" t="s">
        <v>552</v>
      </c>
      <c r="E1206" s="46" t="s">
        <v>83</v>
      </c>
      <c r="F1206" s="32"/>
    </row>
    <row r="1207" ht="20.1" customHeight="1" spans="1:6">
      <c r="A1207" s="32">
        <v>1205</v>
      </c>
      <c r="B1207" s="44" t="s">
        <v>1763</v>
      </c>
      <c r="C1207" s="45">
        <v>59.25</v>
      </c>
      <c r="D1207" s="46" t="s">
        <v>552</v>
      </c>
      <c r="E1207" s="46" t="s">
        <v>83</v>
      </c>
      <c r="F1207" s="32"/>
    </row>
    <row r="1208" ht="20.1" customHeight="1" spans="1:6">
      <c r="A1208" s="32">
        <v>1206</v>
      </c>
      <c r="B1208" s="44" t="s">
        <v>1764</v>
      </c>
      <c r="C1208" s="45">
        <v>59.25</v>
      </c>
      <c r="D1208" s="46" t="s">
        <v>552</v>
      </c>
      <c r="E1208" s="46" t="s">
        <v>83</v>
      </c>
      <c r="F1208" s="32"/>
    </row>
    <row r="1209" ht="20.1" customHeight="1" spans="1:6">
      <c r="A1209" s="32">
        <v>1207</v>
      </c>
      <c r="B1209" s="44" t="s">
        <v>1765</v>
      </c>
      <c r="C1209" s="45">
        <v>59.25</v>
      </c>
      <c r="D1209" s="46" t="s">
        <v>552</v>
      </c>
      <c r="E1209" s="46" t="s">
        <v>83</v>
      </c>
      <c r="F1209" s="32"/>
    </row>
    <row r="1210" ht="20.1" customHeight="1" spans="1:6">
      <c r="A1210" s="32">
        <v>1208</v>
      </c>
      <c r="B1210" s="44" t="s">
        <v>1766</v>
      </c>
      <c r="C1210" s="45">
        <v>59.25</v>
      </c>
      <c r="D1210" s="46" t="s">
        <v>552</v>
      </c>
      <c r="E1210" s="46" t="s">
        <v>83</v>
      </c>
      <c r="F1210" s="32"/>
    </row>
    <row r="1211" ht="20.1" customHeight="1" spans="1:6">
      <c r="A1211" s="32">
        <v>1209</v>
      </c>
      <c r="B1211" s="44" t="s">
        <v>1767</v>
      </c>
      <c r="C1211" s="45">
        <v>59.25</v>
      </c>
      <c r="D1211" s="46" t="s">
        <v>552</v>
      </c>
      <c r="E1211" s="46" t="s">
        <v>83</v>
      </c>
      <c r="F1211" s="32"/>
    </row>
    <row r="1212" ht="20.1" customHeight="1" spans="1:6">
      <c r="A1212" s="32">
        <v>1210</v>
      </c>
      <c r="B1212" s="44" t="s">
        <v>1768</v>
      </c>
      <c r="C1212" s="45">
        <v>50.54</v>
      </c>
      <c r="D1212" s="46" t="s">
        <v>552</v>
      </c>
      <c r="E1212" s="46" t="s">
        <v>149</v>
      </c>
      <c r="F1212" s="32"/>
    </row>
    <row r="1213" ht="20.1" customHeight="1" spans="1:6">
      <c r="A1213" s="32">
        <v>1211</v>
      </c>
      <c r="B1213" s="44" t="s">
        <v>1769</v>
      </c>
      <c r="C1213" s="45">
        <v>50.65</v>
      </c>
      <c r="D1213" s="46" t="s">
        <v>552</v>
      </c>
      <c r="E1213" s="46" t="s">
        <v>149</v>
      </c>
      <c r="F1213" s="32"/>
    </row>
    <row r="1214" ht="20.1" customHeight="1" spans="1:6">
      <c r="A1214" s="32">
        <v>1212</v>
      </c>
      <c r="B1214" s="44" t="s">
        <v>1770</v>
      </c>
      <c r="C1214" s="45">
        <v>50.65</v>
      </c>
      <c r="D1214" s="46" t="s">
        <v>552</v>
      </c>
      <c r="E1214" s="46" t="s">
        <v>149</v>
      </c>
      <c r="F1214" s="32"/>
    </row>
    <row r="1215" ht="20.1" customHeight="1" spans="1:6">
      <c r="A1215" s="32">
        <v>1213</v>
      </c>
      <c r="B1215" s="44" t="s">
        <v>1771</v>
      </c>
      <c r="C1215" s="45">
        <v>50.65</v>
      </c>
      <c r="D1215" s="46" t="s">
        <v>552</v>
      </c>
      <c r="E1215" s="46" t="s">
        <v>149</v>
      </c>
      <c r="F1215" s="32"/>
    </row>
    <row r="1216" ht="20.1" customHeight="1" spans="1:6">
      <c r="A1216" s="32">
        <v>1214</v>
      </c>
      <c r="B1216" s="44" t="s">
        <v>1772</v>
      </c>
      <c r="C1216" s="45">
        <v>50.76</v>
      </c>
      <c r="D1216" s="46" t="s">
        <v>552</v>
      </c>
      <c r="E1216" s="46" t="s">
        <v>149</v>
      </c>
      <c r="F1216" s="32"/>
    </row>
    <row r="1217" ht="20.1" customHeight="1" spans="1:6">
      <c r="A1217" s="32">
        <v>1215</v>
      </c>
      <c r="B1217" s="44" t="s">
        <v>1773</v>
      </c>
      <c r="C1217" s="45">
        <v>44.16</v>
      </c>
      <c r="D1217" s="46" t="s">
        <v>552</v>
      </c>
      <c r="E1217" s="46" t="s">
        <v>149</v>
      </c>
      <c r="F1217" s="32"/>
    </row>
    <row r="1218" ht="20.1" customHeight="1" spans="1:6">
      <c r="A1218" s="32">
        <v>1216</v>
      </c>
      <c r="B1218" s="44" t="s">
        <v>1774</v>
      </c>
      <c r="C1218" s="45">
        <v>59.25</v>
      </c>
      <c r="D1218" s="46" t="s">
        <v>552</v>
      </c>
      <c r="E1218" s="46" t="s">
        <v>85</v>
      </c>
      <c r="F1218" s="32"/>
    </row>
    <row r="1219" ht="20.1" customHeight="1" spans="1:6">
      <c r="A1219" s="32">
        <v>1217</v>
      </c>
      <c r="B1219" s="44" t="s">
        <v>1775</v>
      </c>
      <c r="C1219" s="45">
        <v>59.25</v>
      </c>
      <c r="D1219" s="46" t="s">
        <v>552</v>
      </c>
      <c r="E1219" s="46" t="s">
        <v>85</v>
      </c>
      <c r="F1219" s="32"/>
    </row>
    <row r="1220" ht="20.1" customHeight="1" spans="1:6">
      <c r="A1220" s="32">
        <v>1218</v>
      </c>
      <c r="B1220" s="44" t="s">
        <v>1776</v>
      </c>
      <c r="C1220" s="45">
        <v>59.25</v>
      </c>
      <c r="D1220" s="46" t="s">
        <v>552</v>
      </c>
      <c r="E1220" s="46" t="s">
        <v>85</v>
      </c>
      <c r="F1220" s="32"/>
    </row>
    <row r="1221" ht="20.1" customHeight="1" spans="1:6">
      <c r="A1221" s="32">
        <v>1219</v>
      </c>
      <c r="B1221" s="44" t="s">
        <v>1777</v>
      </c>
      <c r="C1221" s="45">
        <v>59.25</v>
      </c>
      <c r="D1221" s="46" t="s">
        <v>552</v>
      </c>
      <c r="E1221" s="46" t="s">
        <v>85</v>
      </c>
      <c r="F1221" s="32"/>
    </row>
    <row r="1222" ht="20.1" customHeight="1" spans="1:6">
      <c r="A1222" s="32">
        <v>1220</v>
      </c>
      <c r="B1222" s="44" t="s">
        <v>1778</v>
      </c>
      <c r="C1222" s="45">
        <v>59.25</v>
      </c>
      <c r="D1222" s="46" t="s">
        <v>552</v>
      </c>
      <c r="E1222" s="46" t="s">
        <v>85</v>
      </c>
      <c r="F1222" s="32"/>
    </row>
    <row r="1223" ht="20.1" customHeight="1" spans="1:6">
      <c r="A1223" s="32">
        <v>1221</v>
      </c>
      <c r="B1223" s="44" t="s">
        <v>1779</v>
      </c>
      <c r="C1223" s="45">
        <v>59.71</v>
      </c>
      <c r="D1223" s="46" t="s">
        <v>552</v>
      </c>
      <c r="E1223" s="46" t="s">
        <v>85</v>
      </c>
      <c r="F1223" s="32"/>
    </row>
    <row r="1224" ht="20.1" customHeight="1" spans="1:6">
      <c r="A1224" s="32">
        <v>1222</v>
      </c>
      <c r="B1224" s="44" t="s">
        <v>1780</v>
      </c>
      <c r="C1224" s="45">
        <v>59.18</v>
      </c>
      <c r="D1224" s="46" t="s">
        <v>552</v>
      </c>
      <c r="E1224" s="46" t="s">
        <v>83</v>
      </c>
      <c r="F1224" s="32"/>
    </row>
    <row r="1225" ht="20.1" customHeight="1" spans="1:6">
      <c r="A1225" s="32">
        <v>1223</v>
      </c>
      <c r="B1225" s="44" t="s">
        <v>1781</v>
      </c>
      <c r="C1225" s="45">
        <v>59.25</v>
      </c>
      <c r="D1225" s="46" t="s">
        <v>552</v>
      </c>
      <c r="E1225" s="46" t="s">
        <v>83</v>
      </c>
      <c r="F1225" s="32"/>
    </row>
    <row r="1226" ht="20.1" customHeight="1" spans="1:6">
      <c r="A1226" s="32">
        <v>1224</v>
      </c>
      <c r="B1226" s="44" t="s">
        <v>1782</v>
      </c>
      <c r="C1226" s="45">
        <v>59.25</v>
      </c>
      <c r="D1226" s="46" t="s">
        <v>552</v>
      </c>
      <c r="E1226" s="46" t="s">
        <v>83</v>
      </c>
      <c r="F1226" s="32"/>
    </row>
    <row r="1227" ht="20.1" customHeight="1" spans="1:6">
      <c r="A1227" s="32">
        <v>1225</v>
      </c>
      <c r="B1227" s="44" t="s">
        <v>1783</v>
      </c>
      <c r="C1227" s="45">
        <v>59.25</v>
      </c>
      <c r="D1227" s="46" t="s">
        <v>552</v>
      </c>
      <c r="E1227" s="46" t="s">
        <v>83</v>
      </c>
      <c r="F1227" s="32"/>
    </row>
    <row r="1228" ht="20.1" customHeight="1" spans="1:6">
      <c r="A1228" s="32">
        <v>1226</v>
      </c>
      <c r="B1228" s="44" t="s">
        <v>1784</v>
      </c>
      <c r="C1228" s="45">
        <v>59.25</v>
      </c>
      <c r="D1228" s="46" t="s">
        <v>552</v>
      </c>
      <c r="E1228" s="46" t="s">
        <v>83</v>
      </c>
      <c r="F1228" s="32"/>
    </row>
    <row r="1229" ht="20.1" customHeight="1" spans="1:6">
      <c r="A1229" s="32">
        <v>1227</v>
      </c>
      <c r="B1229" s="44" t="s">
        <v>1785</v>
      </c>
      <c r="C1229" s="45">
        <v>59.25</v>
      </c>
      <c r="D1229" s="46" t="s">
        <v>552</v>
      </c>
      <c r="E1229" s="46" t="s">
        <v>83</v>
      </c>
      <c r="F1229" s="32"/>
    </row>
    <row r="1230" ht="20.1" customHeight="1" spans="1:6">
      <c r="A1230" s="32">
        <v>1228</v>
      </c>
      <c r="B1230" s="44" t="s">
        <v>1786</v>
      </c>
      <c r="C1230" s="45">
        <v>59.25</v>
      </c>
      <c r="D1230" s="46" t="s">
        <v>552</v>
      </c>
      <c r="E1230" s="46" t="s">
        <v>83</v>
      </c>
      <c r="F1230" s="32"/>
    </row>
    <row r="1231" ht="20.1" customHeight="1" spans="1:6">
      <c r="A1231" s="32">
        <v>1229</v>
      </c>
      <c r="B1231" s="44" t="s">
        <v>1787</v>
      </c>
      <c r="C1231" s="45">
        <v>50.54</v>
      </c>
      <c r="D1231" s="46" t="s">
        <v>552</v>
      </c>
      <c r="E1231" s="46" t="s">
        <v>149</v>
      </c>
      <c r="F1231" s="32"/>
    </row>
    <row r="1232" ht="20.1" customHeight="1" spans="1:6">
      <c r="A1232" s="32">
        <v>1230</v>
      </c>
      <c r="B1232" s="44" t="s">
        <v>1788</v>
      </c>
      <c r="C1232" s="45">
        <v>50.65</v>
      </c>
      <c r="D1232" s="46" t="s">
        <v>552</v>
      </c>
      <c r="E1232" s="46" t="s">
        <v>149</v>
      </c>
      <c r="F1232" s="32"/>
    </row>
    <row r="1233" ht="20.1" customHeight="1" spans="1:6">
      <c r="A1233" s="32">
        <v>1231</v>
      </c>
      <c r="B1233" s="44" t="s">
        <v>1789</v>
      </c>
      <c r="C1233" s="45">
        <v>50.65</v>
      </c>
      <c r="D1233" s="46" t="s">
        <v>552</v>
      </c>
      <c r="E1233" s="46" t="s">
        <v>149</v>
      </c>
      <c r="F1233" s="32"/>
    </row>
    <row r="1234" ht="20.1" customHeight="1" spans="1:6">
      <c r="A1234" s="32">
        <v>1232</v>
      </c>
      <c r="B1234" s="44" t="s">
        <v>1790</v>
      </c>
      <c r="C1234" s="45">
        <v>50.65</v>
      </c>
      <c r="D1234" s="46" t="s">
        <v>552</v>
      </c>
      <c r="E1234" s="46" t="s">
        <v>149</v>
      </c>
      <c r="F1234" s="32"/>
    </row>
    <row r="1235" ht="20.1" customHeight="1" spans="1:6">
      <c r="A1235" s="32">
        <v>1233</v>
      </c>
      <c r="B1235" s="44" t="s">
        <v>1791</v>
      </c>
      <c r="C1235" s="45">
        <v>50.76</v>
      </c>
      <c r="D1235" s="46" t="s">
        <v>552</v>
      </c>
      <c r="E1235" s="46" t="s">
        <v>149</v>
      </c>
      <c r="F1235" s="32"/>
    </row>
    <row r="1236" ht="20.1" customHeight="1" spans="1:6">
      <c r="A1236" s="32">
        <v>1234</v>
      </c>
      <c r="B1236" s="44" t="s">
        <v>1792</v>
      </c>
      <c r="C1236" s="45">
        <v>44.16</v>
      </c>
      <c r="D1236" s="46" t="s">
        <v>552</v>
      </c>
      <c r="E1236" s="46" t="s">
        <v>149</v>
      </c>
      <c r="F1236" s="32"/>
    </row>
    <row r="1237" ht="20.1" customHeight="1" spans="1:6">
      <c r="A1237" s="32">
        <v>1235</v>
      </c>
      <c r="B1237" s="44" t="s">
        <v>1793</v>
      </c>
      <c r="C1237" s="45">
        <v>59.25</v>
      </c>
      <c r="D1237" s="46" t="s">
        <v>552</v>
      </c>
      <c r="E1237" s="46" t="s">
        <v>85</v>
      </c>
      <c r="F1237" s="32"/>
    </row>
    <row r="1238" ht="20.1" customHeight="1" spans="1:6">
      <c r="A1238" s="32">
        <v>1236</v>
      </c>
      <c r="B1238" s="44" t="s">
        <v>1794</v>
      </c>
      <c r="C1238" s="45">
        <v>59.25</v>
      </c>
      <c r="D1238" s="46" t="s">
        <v>552</v>
      </c>
      <c r="E1238" s="46" t="s">
        <v>85</v>
      </c>
      <c r="F1238" s="32"/>
    </row>
    <row r="1239" ht="20.1" customHeight="1" spans="1:6">
      <c r="A1239" s="32">
        <v>1237</v>
      </c>
      <c r="B1239" s="44" t="s">
        <v>1795</v>
      </c>
      <c r="C1239" s="45">
        <v>59.25</v>
      </c>
      <c r="D1239" s="46" t="s">
        <v>552</v>
      </c>
      <c r="E1239" s="46" t="s">
        <v>85</v>
      </c>
      <c r="F1239" s="32"/>
    </row>
    <row r="1240" ht="20.1" customHeight="1" spans="1:6">
      <c r="A1240" s="32">
        <v>1238</v>
      </c>
      <c r="B1240" s="44" t="s">
        <v>1796</v>
      </c>
      <c r="C1240" s="45">
        <v>59.25</v>
      </c>
      <c r="D1240" s="46" t="s">
        <v>552</v>
      </c>
      <c r="E1240" s="46" t="s">
        <v>85</v>
      </c>
      <c r="F1240" s="32"/>
    </row>
    <row r="1241" ht="20.1" customHeight="1" spans="1:6">
      <c r="A1241" s="32">
        <v>1239</v>
      </c>
      <c r="B1241" s="44" t="s">
        <v>1797</v>
      </c>
      <c r="C1241" s="45">
        <v>59.25</v>
      </c>
      <c r="D1241" s="46" t="s">
        <v>552</v>
      </c>
      <c r="E1241" s="46" t="s">
        <v>85</v>
      </c>
      <c r="F1241" s="32"/>
    </row>
    <row r="1242" ht="20.1" customHeight="1" spans="1:6">
      <c r="A1242" s="32">
        <v>1240</v>
      </c>
      <c r="B1242" s="44" t="s">
        <v>1798</v>
      </c>
      <c r="C1242" s="45">
        <v>59.71</v>
      </c>
      <c r="D1242" s="46" t="s">
        <v>552</v>
      </c>
      <c r="E1242" s="46" t="s">
        <v>85</v>
      </c>
      <c r="F1242" s="32"/>
    </row>
    <row r="1243" ht="20.1" customHeight="1" spans="1:6">
      <c r="A1243" s="32">
        <v>1241</v>
      </c>
      <c r="B1243" s="44" t="s">
        <v>1799</v>
      </c>
      <c r="C1243" s="45">
        <v>60.12</v>
      </c>
      <c r="D1243" s="46" t="s">
        <v>552</v>
      </c>
      <c r="E1243" s="46" t="s">
        <v>83</v>
      </c>
      <c r="F1243" s="32"/>
    </row>
    <row r="1244" ht="20.1" customHeight="1" spans="1:6">
      <c r="A1244" s="32">
        <v>1242</v>
      </c>
      <c r="B1244" s="44" t="s">
        <v>1800</v>
      </c>
      <c r="C1244" s="45">
        <v>59.63</v>
      </c>
      <c r="D1244" s="46" t="s">
        <v>552</v>
      </c>
      <c r="E1244" s="46" t="s">
        <v>83</v>
      </c>
      <c r="F1244" s="32"/>
    </row>
    <row r="1245" ht="20.1" customHeight="1" spans="1:6">
      <c r="A1245" s="32">
        <v>1243</v>
      </c>
      <c r="B1245" s="44" t="s">
        <v>1801</v>
      </c>
      <c r="C1245" s="45">
        <v>59.63</v>
      </c>
      <c r="D1245" s="46" t="s">
        <v>552</v>
      </c>
      <c r="E1245" s="46" t="s">
        <v>83</v>
      </c>
      <c r="F1245" s="32"/>
    </row>
    <row r="1246" ht="20.1" customHeight="1" spans="1:6">
      <c r="A1246" s="32">
        <v>1244</v>
      </c>
      <c r="B1246" s="44" t="s">
        <v>1802</v>
      </c>
      <c r="C1246" s="45">
        <v>59.63</v>
      </c>
      <c r="D1246" s="46" t="s">
        <v>552</v>
      </c>
      <c r="E1246" s="46" t="s">
        <v>83</v>
      </c>
      <c r="F1246" s="32"/>
    </row>
    <row r="1247" ht="20.1" customHeight="1" spans="1:6">
      <c r="A1247" s="32">
        <v>1245</v>
      </c>
      <c r="B1247" s="44" t="s">
        <v>1803</v>
      </c>
      <c r="C1247" s="45">
        <v>59.63</v>
      </c>
      <c r="D1247" s="46" t="s">
        <v>552</v>
      </c>
      <c r="E1247" s="46" t="s">
        <v>83</v>
      </c>
      <c r="F1247" s="32"/>
    </row>
    <row r="1248" ht="20.1" customHeight="1" spans="1:6">
      <c r="A1248" s="32">
        <v>1246</v>
      </c>
      <c r="B1248" s="44" t="s">
        <v>1804</v>
      </c>
      <c r="C1248" s="45">
        <v>59.63</v>
      </c>
      <c r="D1248" s="46" t="s">
        <v>552</v>
      </c>
      <c r="E1248" s="46" t="s">
        <v>83</v>
      </c>
      <c r="F1248" s="32"/>
    </row>
    <row r="1249" ht="20.1" customHeight="1" spans="1:6">
      <c r="A1249" s="32">
        <v>1247</v>
      </c>
      <c r="B1249" s="44" t="s">
        <v>1805</v>
      </c>
      <c r="C1249" s="45">
        <v>59.63</v>
      </c>
      <c r="D1249" s="46" t="s">
        <v>552</v>
      </c>
      <c r="E1249" s="46" t="s">
        <v>83</v>
      </c>
      <c r="F1249" s="32"/>
    </row>
    <row r="1250" ht="20.1" customHeight="1" spans="1:6">
      <c r="A1250" s="32">
        <v>1248</v>
      </c>
      <c r="B1250" s="44" t="s">
        <v>1806</v>
      </c>
      <c r="C1250" s="45">
        <v>51.16</v>
      </c>
      <c r="D1250" s="46" t="s">
        <v>552</v>
      </c>
      <c r="E1250" s="46" t="s">
        <v>149</v>
      </c>
      <c r="F1250" s="32"/>
    </row>
    <row r="1251" ht="20.1" customHeight="1" spans="1:6">
      <c r="A1251" s="32">
        <v>1249</v>
      </c>
      <c r="B1251" s="44" t="s">
        <v>1807</v>
      </c>
      <c r="C1251" s="45">
        <v>50.86</v>
      </c>
      <c r="D1251" s="46" t="s">
        <v>552</v>
      </c>
      <c r="E1251" s="46" t="s">
        <v>149</v>
      </c>
      <c r="F1251" s="32"/>
    </row>
    <row r="1252" ht="20.1" customHeight="1" spans="1:6">
      <c r="A1252" s="32">
        <v>1250</v>
      </c>
      <c r="B1252" s="44" t="s">
        <v>1808</v>
      </c>
      <c r="C1252" s="45">
        <v>50.86</v>
      </c>
      <c r="D1252" s="46" t="s">
        <v>552</v>
      </c>
      <c r="E1252" s="46" t="s">
        <v>149</v>
      </c>
      <c r="F1252" s="32"/>
    </row>
    <row r="1253" ht="20.1" customHeight="1" spans="1:6">
      <c r="A1253" s="32">
        <v>1251</v>
      </c>
      <c r="B1253" s="44" t="s">
        <v>1809</v>
      </c>
      <c r="C1253" s="45">
        <v>50.86</v>
      </c>
      <c r="D1253" s="46" t="s">
        <v>552</v>
      </c>
      <c r="E1253" s="46" t="s">
        <v>149</v>
      </c>
      <c r="F1253" s="32"/>
    </row>
    <row r="1254" ht="20.1" customHeight="1" spans="1:6">
      <c r="A1254" s="32">
        <v>1252</v>
      </c>
      <c r="B1254" s="44" t="s">
        <v>1810</v>
      </c>
      <c r="C1254" s="45">
        <v>51.08</v>
      </c>
      <c r="D1254" s="46" t="s">
        <v>552</v>
      </c>
      <c r="E1254" s="46" t="s">
        <v>149</v>
      </c>
      <c r="F1254" s="32"/>
    </row>
    <row r="1255" ht="20.1" customHeight="1" spans="1:6">
      <c r="A1255" s="32">
        <v>1253</v>
      </c>
      <c r="B1255" s="44" t="s">
        <v>1811</v>
      </c>
      <c r="C1255" s="45">
        <v>44.75</v>
      </c>
      <c r="D1255" s="46" t="s">
        <v>552</v>
      </c>
      <c r="E1255" s="46" t="s">
        <v>149</v>
      </c>
      <c r="F1255" s="32"/>
    </row>
    <row r="1256" ht="20.1" customHeight="1" spans="1:6">
      <c r="A1256" s="32">
        <v>1254</v>
      </c>
      <c r="B1256" s="44" t="s">
        <v>1812</v>
      </c>
      <c r="C1256" s="45">
        <v>59.86</v>
      </c>
      <c r="D1256" s="46" t="s">
        <v>552</v>
      </c>
      <c r="E1256" s="46" t="s">
        <v>85</v>
      </c>
      <c r="F1256" s="32"/>
    </row>
    <row r="1257" ht="20.1" customHeight="1" spans="1:6">
      <c r="A1257" s="32">
        <v>1255</v>
      </c>
      <c r="B1257" s="44" t="s">
        <v>1813</v>
      </c>
      <c r="C1257" s="45">
        <v>59.64</v>
      </c>
      <c r="D1257" s="46" t="s">
        <v>552</v>
      </c>
      <c r="E1257" s="46" t="s">
        <v>85</v>
      </c>
      <c r="F1257" s="32"/>
    </row>
    <row r="1258" ht="20.1" customHeight="1" spans="1:6">
      <c r="A1258" s="32">
        <v>1256</v>
      </c>
      <c r="B1258" s="44" t="s">
        <v>1814</v>
      </c>
      <c r="C1258" s="45">
        <v>59.64</v>
      </c>
      <c r="D1258" s="46" t="s">
        <v>552</v>
      </c>
      <c r="E1258" s="46" t="s">
        <v>85</v>
      </c>
      <c r="F1258" s="32"/>
    </row>
    <row r="1259" ht="20.1" customHeight="1" spans="1:6">
      <c r="A1259" s="32">
        <v>1257</v>
      </c>
      <c r="B1259" s="44" t="s">
        <v>1815</v>
      </c>
      <c r="C1259" s="45">
        <v>59.64</v>
      </c>
      <c r="D1259" s="46" t="s">
        <v>552</v>
      </c>
      <c r="E1259" s="46" t="s">
        <v>85</v>
      </c>
      <c r="F1259" s="32"/>
    </row>
    <row r="1260" ht="20.1" customHeight="1" spans="1:6">
      <c r="A1260" s="32">
        <v>1258</v>
      </c>
      <c r="B1260" s="44" t="s">
        <v>1816</v>
      </c>
      <c r="C1260" s="45">
        <v>59.64</v>
      </c>
      <c r="D1260" s="46" t="s">
        <v>552</v>
      </c>
      <c r="E1260" s="46" t="s">
        <v>85</v>
      </c>
      <c r="F1260" s="32"/>
    </row>
    <row r="1261" ht="20.1" customHeight="1" spans="1:6">
      <c r="A1261" s="32">
        <v>1259</v>
      </c>
      <c r="B1261" s="44" t="s">
        <v>1817</v>
      </c>
      <c r="C1261" s="45">
        <v>60.62</v>
      </c>
      <c r="D1261" s="46" t="s">
        <v>552</v>
      </c>
      <c r="E1261" s="46" t="s">
        <v>85</v>
      </c>
      <c r="F1261" s="32"/>
    </row>
    <row r="1262" ht="20.1" customHeight="1" spans="1:6">
      <c r="A1262" s="32">
        <v>1260</v>
      </c>
      <c r="B1262" s="44" t="s">
        <v>1818</v>
      </c>
      <c r="C1262" s="45">
        <v>60.12</v>
      </c>
      <c r="D1262" s="46" t="s">
        <v>552</v>
      </c>
      <c r="E1262" s="46" t="s">
        <v>83</v>
      </c>
      <c r="F1262" s="32"/>
    </row>
    <row r="1263" ht="20.1" customHeight="1" spans="1:6">
      <c r="A1263" s="32">
        <v>1261</v>
      </c>
      <c r="B1263" s="44" t="s">
        <v>1819</v>
      </c>
      <c r="C1263" s="45">
        <v>59.63</v>
      </c>
      <c r="D1263" s="46" t="s">
        <v>552</v>
      </c>
      <c r="E1263" s="46" t="s">
        <v>83</v>
      </c>
      <c r="F1263" s="32"/>
    </row>
    <row r="1264" ht="20.1" customHeight="1" spans="1:6">
      <c r="A1264" s="32">
        <v>1262</v>
      </c>
      <c r="B1264" s="44" t="s">
        <v>1820</v>
      </c>
      <c r="C1264" s="45">
        <v>59.63</v>
      </c>
      <c r="D1264" s="46" t="s">
        <v>552</v>
      </c>
      <c r="E1264" s="46" t="s">
        <v>83</v>
      </c>
      <c r="F1264" s="32"/>
    </row>
    <row r="1265" ht="20.1" customHeight="1" spans="1:6">
      <c r="A1265" s="32">
        <v>1263</v>
      </c>
      <c r="B1265" s="44" t="s">
        <v>1821</v>
      </c>
      <c r="C1265" s="45">
        <v>59.63</v>
      </c>
      <c r="D1265" s="46" t="s">
        <v>552</v>
      </c>
      <c r="E1265" s="46" t="s">
        <v>83</v>
      </c>
      <c r="F1265" s="32"/>
    </row>
    <row r="1266" ht="20.1" customHeight="1" spans="1:6">
      <c r="A1266" s="32">
        <v>1264</v>
      </c>
      <c r="B1266" s="44" t="s">
        <v>1822</v>
      </c>
      <c r="C1266" s="45">
        <v>59.63</v>
      </c>
      <c r="D1266" s="46" t="s">
        <v>552</v>
      </c>
      <c r="E1266" s="46" t="s">
        <v>83</v>
      </c>
      <c r="F1266" s="32"/>
    </row>
    <row r="1267" ht="20.1" customHeight="1" spans="1:6">
      <c r="A1267" s="32">
        <v>1265</v>
      </c>
      <c r="B1267" s="44" t="s">
        <v>1823</v>
      </c>
      <c r="C1267" s="45">
        <v>59.63</v>
      </c>
      <c r="D1267" s="46" t="s">
        <v>552</v>
      </c>
      <c r="E1267" s="46" t="s">
        <v>83</v>
      </c>
      <c r="F1267" s="32"/>
    </row>
    <row r="1268" ht="20.1" customHeight="1" spans="1:6">
      <c r="A1268" s="32">
        <v>1266</v>
      </c>
      <c r="B1268" s="44" t="s">
        <v>1824</v>
      </c>
      <c r="C1268" s="45">
        <v>59.63</v>
      </c>
      <c r="D1268" s="46" t="s">
        <v>552</v>
      </c>
      <c r="E1268" s="46" t="s">
        <v>83</v>
      </c>
      <c r="F1268" s="32"/>
    </row>
    <row r="1269" ht="20.1" customHeight="1" spans="1:6">
      <c r="A1269" s="32">
        <v>1267</v>
      </c>
      <c r="B1269" s="44" t="s">
        <v>1825</v>
      </c>
      <c r="C1269" s="45">
        <v>51.16</v>
      </c>
      <c r="D1269" s="46" t="s">
        <v>552</v>
      </c>
      <c r="E1269" s="46" t="s">
        <v>149</v>
      </c>
      <c r="F1269" s="32"/>
    </row>
    <row r="1270" ht="20.1" customHeight="1" spans="1:6">
      <c r="A1270" s="32">
        <v>1268</v>
      </c>
      <c r="B1270" s="44" t="s">
        <v>1826</v>
      </c>
      <c r="C1270" s="45">
        <v>50.86</v>
      </c>
      <c r="D1270" s="46" t="s">
        <v>552</v>
      </c>
      <c r="E1270" s="46" t="s">
        <v>149</v>
      </c>
      <c r="F1270" s="32"/>
    </row>
    <row r="1271" ht="20.1" customHeight="1" spans="1:6">
      <c r="A1271" s="32">
        <v>1269</v>
      </c>
      <c r="B1271" s="44" t="s">
        <v>1827</v>
      </c>
      <c r="C1271" s="45">
        <v>50.86</v>
      </c>
      <c r="D1271" s="46" t="s">
        <v>552</v>
      </c>
      <c r="E1271" s="46" t="s">
        <v>149</v>
      </c>
      <c r="F1271" s="32"/>
    </row>
    <row r="1272" ht="20.1" customHeight="1" spans="1:6">
      <c r="A1272" s="32">
        <v>1270</v>
      </c>
      <c r="B1272" s="44" t="s">
        <v>1828</v>
      </c>
      <c r="C1272" s="45">
        <v>50.86</v>
      </c>
      <c r="D1272" s="46" t="s">
        <v>552</v>
      </c>
      <c r="E1272" s="46" t="s">
        <v>149</v>
      </c>
      <c r="F1272" s="32"/>
    </row>
    <row r="1273" ht="20.1" customHeight="1" spans="1:6">
      <c r="A1273" s="32">
        <v>1271</v>
      </c>
      <c r="B1273" s="44" t="s">
        <v>1829</v>
      </c>
      <c r="C1273" s="45">
        <v>51.08</v>
      </c>
      <c r="D1273" s="46" t="s">
        <v>552</v>
      </c>
      <c r="E1273" s="46" t="s">
        <v>149</v>
      </c>
      <c r="F1273" s="32"/>
    </row>
    <row r="1274" ht="20.1" customHeight="1" spans="1:6">
      <c r="A1274" s="32">
        <v>1272</v>
      </c>
      <c r="B1274" s="44" t="s">
        <v>1830</v>
      </c>
      <c r="C1274" s="45">
        <v>44.75</v>
      </c>
      <c r="D1274" s="46" t="s">
        <v>552</v>
      </c>
      <c r="E1274" s="46" t="s">
        <v>149</v>
      </c>
      <c r="F1274" s="32"/>
    </row>
    <row r="1275" ht="20.1" customHeight="1" spans="1:6">
      <c r="A1275" s="32">
        <v>1273</v>
      </c>
      <c r="B1275" s="44" t="s">
        <v>1831</v>
      </c>
      <c r="C1275" s="45">
        <v>59.86</v>
      </c>
      <c r="D1275" s="46" t="s">
        <v>552</v>
      </c>
      <c r="E1275" s="46" t="s">
        <v>85</v>
      </c>
      <c r="F1275" s="32"/>
    </row>
    <row r="1276" ht="20.1" customHeight="1" spans="1:6">
      <c r="A1276" s="32">
        <v>1274</v>
      </c>
      <c r="B1276" s="44" t="s">
        <v>1832</v>
      </c>
      <c r="C1276" s="45">
        <v>59.64</v>
      </c>
      <c r="D1276" s="46" t="s">
        <v>552</v>
      </c>
      <c r="E1276" s="46" t="s">
        <v>85</v>
      </c>
      <c r="F1276" s="32"/>
    </row>
    <row r="1277" ht="20.1" customHeight="1" spans="1:6">
      <c r="A1277" s="32">
        <v>1275</v>
      </c>
      <c r="B1277" s="44" t="s">
        <v>1833</v>
      </c>
      <c r="C1277" s="45">
        <v>59.64</v>
      </c>
      <c r="D1277" s="46" t="s">
        <v>552</v>
      </c>
      <c r="E1277" s="46" t="s">
        <v>85</v>
      </c>
      <c r="F1277" s="32"/>
    </row>
    <row r="1278" ht="20.1" customHeight="1" spans="1:6">
      <c r="A1278" s="32">
        <v>1276</v>
      </c>
      <c r="B1278" s="44" t="s">
        <v>1834</v>
      </c>
      <c r="C1278" s="45">
        <v>59.64</v>
      </c>
      <c r="D1278" s="46" t="s">
        <v>552</v>
      </c>
      <c r="E1278" s="46" t="s">
        <v>85</v>
      </c>
      <c r="F1278" s="32"/>
    </row>
    <row r="1279" ht="20.1" customHeight="1" spans="1:6">
      <c r="A1279" s="32">
        <v>1277</v>
      </c>
      <c r="B1279" s="44" t="s">
        <v>1835</v>
      </c>
      <c r="C1279" s="45">
        <v>59.64</v>
      </c>
      <c r="D1279" s="46" t="s">
        <v>552</v>
      </c>
      <c r="E1279" s="46" t="s">
        <v>85</v>
      </c>
      <c r="F1279" s="32"/>
    </row>
    <row r="1280" ht="20.1" customHeight="1" spans="1:6">
      <c r="A1280" s="32">
        <v>1278</v>
      </c>
      <c r="B1280" s="44" t="s">
        <v>1836</v>
      </c>
      <c r="C1280" s="45">
        <v>60.62</v>
      </c>
      <c r="D1280" s="46" t="s">
        <v>552</v>
      </c>
      <c r="E1280" s="46" t="s">
        <v>85</v>
      </c>
      <c r="F1280" s="32"/>
    </row>
    <row r="1281" ht="20.1" customHeight="1" spans="1:6">
      <c r="A1281" s="32">
        <v>1279</v>
      </c>
      <c r="B1281" s="44" t="s">
        <v>1837</v>
      </c>
      <c r="C1281" s="45">
        <v>60.12</v>
      </c>
      <c r="D1281" s="46" t="s">
        <v>552</v>
      </c>
      <c r="E1281" s="46" t="s">
        <v>83</v>
      </c>
      <c r="F1281" s="32"/>
    </row>
    <row r="1282" ht="20.1" customHeight="1" spans="1:6">
      <c r="A1282" s="32">
        <v>1280</v>
      </c>
      <c r="B1282" s="44" t="s">
        <v>1838</v>
      </c>
      <c r="C1282" s="45">
        <v>59.63</v>
      </c>
      <c r="D1282" s="46" t="s">
        <v>552</v>
      </c>
      <c r="E1282" s="46" t="s">
        <v>83</v>
      </c>
      <c r="F1282" s="32"/>
    </row>
    <row r="1283" ht="20.1" customHeight="1" spans="1:6">
      <c r="A1283" s="32">
        <v>1281</v>
      </c>
      <c r="B1283" s="44" t="s">
        <v>1839</v>
      </c>
      <c r="C1283" s="45">
        <v>59.63</v>
      </c>
      <c r="D1283" s="46" t="s">
        <v>552</v>
      </c>
      <c r="E1283" s="46" t="s">
        <v>83</v>
      </c>
      <c r="F1283" s="32"/>
    </row>
    <row r="1284" ht="20.1" customHeight="1" spans="1:6">
      <c r="A1284" s="32">
        <v>1282</v>
      </c>
      <c r="B1284" s="44" t="s">
        <v>1840</v>
      </c>
      <c r="C1284" s="45">
        <v>59.63</v>
      </c>
      <c r="D1284" s="46" t="s">
        <v>552</v>
      </c>
      <c r="E1284" s="46" t="s">
        <v>83</v>
      </c>
      <c r="F1284" s="32"/>
    </row>
    <row r="1285" ht="20.1" customHeight="1" spans="1:6">
      <c r="A1285" s="32">
        <v>1283</v>
      </c>
      <c r="B1285" s="44" t="s">
        <v>1841</v>
      </c>
      <c r="C1285" s="45">
        <v>59.63</v>
      </c>
      <c r="D1285" s="46" t="s">
        <v>552</v>
      </c>
      <c r="E1285" s="46" t="s">
        <v>83</v>
      </c>
      <c r="F1285" s="32"/>
    </row>
    <row r="1286" ht="20.1" customHeight="1" spans="1:6">
      <c r="A1286" s="32">
        <v>1284</v>
      </c>
      <c r="B1286" s="44" t="s">
        <v>1842</v>
      </c>
      <c r="C1286" s="45">
        <v>59.63</v>
      </c>
      <c r="D1286" s="46" t="s">
        <v>552</v>
      </c>
      <c r="E1286" s="46" t="s">
        <v>83</v>
      </c>
      <c r="F1286" s="32"/>
    </row>
    <row r="1287" ht="20.1" customHeight="1" spans="1:6">
      <c r="A1287" s="32">
        <v>1285</v>
      </c>
      <c r="B1287" s="44" t="s">
        <v>1843</v>
      </c>
      <c r="C1287" s="45">
        <v>59.63</v>
      </c>
      <c r="D1287" s="46" t="s">
        <v>552</v>
      </c>
      <c r="E1287" s="46" t="s">
        <v>83</v>
      </c>
      <c r="F1287" s="32"/>
    </row>
    <row r="1288" ht="20.1" customHeight="1" spans="1:6">
      <c r="A1288" s="32">
        <v>1286</v>
      </c>
      <c r="B1288" s="44" t="s">
        <v>1844</v>
      </c>
      <c r="C1288" s="45">
        <v>51.16</v>
      </c>
      <c r="D1288" s="46" t="s">
        <v>552</v>
      </c>
      <c r="E1288" s="46" t="s">
        <v>149</v>
      </c>
      <c r="F1288" s="32"/>
    </row>
    <row r="1289" ht="20.1" customHeight="1" spans="1:6">
      <c r="A1289" s="32">
        <v>1287</v>
      </c>
      <c r="B1289" s="44" t="s">
        <v>1845</v>
      </c>
      <c r="C1289" s="45">
        <v>50.86</v>
      </c>
      <c r="D1289" s="46" t="s">
        <v>552</v>
      </c>
      <c r="E1289" s="46" t="s">
        <v>149</v>
      </c>
      <c r="F1289" s="32"/>
    </row>
    <row r="1290" ht="20.1" customHeight="1" spans="1:6">
      <c r="A1290" s="32">
        <v>1288</v>
      </c>
      <c r="B1290" s="44" t="s">
        <v>1846</v>
      </c>
      <c r="C1290" s="45">
        <v>50.86</v>
      </c>
      <c r="D1290" s="46" t="s">
        <v>552</v>
      </c>
      <c r="E1290" s="46" t="s">
        <v>149</v>
      </c>
      <c r="F1290" s="32"/>
    </row>
    <row r="1291" ht="20.1" customHeight="1" spans="1:6">
      <c r="A1291" s="32">
        <v>1289</v>
      </c>
      <c r="B1291" s="44" t="s">
        <v>1847</v>
      </c>
      <c r="C1291" s="45">
        <v>50.86</v>
      </c>
      <c r="D1291" s="46" t="s">
        <v>552</v>
      </c>
      <c r="E1291" s="46" t="s">
        <v>149</v>
      </c>
      <c r="F1291" s="32"/>
    </row>
    <row r="1292" ht="20.1" customHeight="1" spans="1:6">
      <c r="A1292" s="32">
        <v>1290</v>
      </c>
      <c r="B1292" s="44" t="s">
        <v>1848</v>
      </c>
      <c r="C1292" s="45">
        <v>51.08</v>
      </c>
      <c r="D1292" s="46" t="s">
        <v>552</v>
      </c>
      <c r="E1292" s="46" t="s">
        <v>149</v>
      </c>
      <c r="F1292" s="32"/>
    </row>
    <row r="1293" ht="20.1" customHeight="1" spans="1:6">
      <c r="A1293" s="32">
        <v>1291</v>
      </c>
      <c r="B1293" s="44" t="s">
        <v>1849</v>
      </c>
      <c r="C1293" s="45">
        <v>44.75</v>
      </c>
      <c r="D1293" s="46" t="s">
        <v>552</v>
      </c>
      <c r="E1293" s="46" t="s">
        <v>149</v>
      </c>
      <c r="F1293" s="32"/>
    </row>
    <row r="1294" ht="20.1" customHeight="1" spans="1:6">
      <c r="A1294" s="32">
        <v>1292</v>
      </c>
      <c r="B1294" s="44" t="s">
        <v>1850</v>
      </c>
      <c r="C1294" s="45">
        <v>59.86</v>
      </c>
      <c r="D1294" s="46" t="s">
        <v>552</v>
      </c>
      <c r="E1294" s="46" t="s">
        <v>85</v>
      </c>
      <c r="F1294" s="32"/>
    </row>
    <row r="1295" ht="20.1" customHeight="1" spans="1:6">
      <c r="A1295" s="32">
        <v>1293</v>
      </c>
      <c r="B1295" s="44" t="s">
        <v>1851</v>
      </c>
      <c r="C1295" s="45">
        <v>59.64</v>
      </c>
      <c r="D1295" s="46" t="s">
        <v>552</v>
      </c>
      <c r="E1295" s="46" t="s">
        <v>85</v>
      </c>
      <c r="F1295" s="32"/>
    </row>
    <row r="1296" ht="20.1" customHeight="1" spans="1:6">
      <c r="A1296" s="32">
        <v>1294</v>
      </c>
      <c r="B1296" s="44" t="s">
        <v>1852</v>
      </c>
      <c r="C1296" s="45">
        <v>59.64</v>
      </c>
      <c r="D1296" s="46" t="s">
        <v>552</v>
      </c>
      <c r="E1296" s="46" t="s">
        <v>85</v>
      </c>
      <c r="F1296" s="32"/>
    </row>
    <row r="1297" ht="20.1" customHeight="1" spans="1:6">
      <c r="A1297" s="32">
        <v>1295</v>
      </c>
      <c r="B1297" s="44" t="s">
        <v>1853</v>
      </c>
      <c r="C1297" s="45">
        <v>59.64</v>
      </c>
      <c r="D1297" s="46" t="s">
        <v>552</v>
      </c>
      <c r="E1297" s="46" t="s">
        <v>85</v>
      </c>
      <c r="F1297" s="32"/>
    </row>
    <row r="1298" ht="20.1" customHeight="1" spans="1:6">
      <c r="A1298" s="32">
        <v>1296</v>
      </c>
      <c r="B1298" s="44" t="s">
        <v>1854</v>
      </c>
      <c r="C1298" s="45">
        <v>59.64</v>
      </c>
      <c r="D1298" s="46" t="s">
        <v>552</v>
      </c>
      <c r="E1298" s="46" t="s">
        <v>85</v>
      </c>
      <c r="F1298" s="32"/>
    </row>
    <row r="1299" ht="20.1" customHeight="1" spans="1:6">
      <c r="A1299" s="32">
        <v>1297</v>
      </c>
      <c r="B1299" s="44" t="s">
        <v>1855</v>
      </c>
      <c r="C1299" s="45">
        <v>60.62</v>
      </c>
      <c r="D1299" s="46" t="s">
        <v>552</v>
      </c>
      <c r="E1299" s="46" t="s">
        <v>85</v>
      </c>
      <c r="F1299" s="32"/>
    </row>
    <row r="1300" ht="20.1" customHeight="1" spans="1:6">
      <c r="A1300" s="32">
        <v>1298</v>
      </c>
      <c r="B1300" s="44" t="s">
        <v>1856</v>
      </c>
      <c r="C1300" s="45">
        <v>60.12</v>
      </c>
      <c r="D1300" s="46" t="s">
        <v>552</v>
      </c>
      <c r="E1300" s="46" t="s">
        <v>83</v>
      </c>
      <c r="F1300" s="32"/>
    </row>
    <row r="1301" ht="20.1" customHeight="1" spans="1:6">
      <c r="A1301" s="32">
        <v>1299</v>
      </c>
      <c r="B1301" s="44" t="s">
        <v>1857</v>
      </c>
      <c r="C1301" s="45">
        <v>59.63</v>
      </c>
      <c r="D1301" s="46" t="s">
        <v>552</v>
      </c>
      <c r="E1301" s="46" t="s">
        <v>83</v>
      </c>
      <c r="F1301" s="32"/>
    </row>
    <row r="1302" ht="20.1" customHeight="1" spans="1:6">
      <c r="A1302" s="32">
        <v>1300</v>
      </c>
      <c r="B1302" s="44" t="s">
        <v>1858</v>
      </c>
      <c r="C1302" s="45">
        <v>59.63</v>
      </c>
      <c r="D1302" s="46" t="s">
        <v>552</v>
      </c>
      <c r="E1302" s="46" t="s">
        <v>83</v>
      </c>
      <c r="F1302" s="32"/>
    </row>
    <row r="1303" ht="20.1" customHeight="1" spans="1:6">
      <c r="A1303" s="32">
        <v>1301</v>
      </c>
      <c r="B1303" s="44" t="s">
        <v>1859</v>
      </c>
      <c r="C1303" s="45">
        <v>59.63</v>
      </c>
      <c r="D1303" s="46" t="s">
        <v>552</v>
      </c>
      <c r="E1303" s="46" t="s">
        <v>83</v>
      </c>
      <c r="F1303" s="32"/>
    </row>
    <row r="1304" ht="20.1" customHeight="1" spans="1:6">
      <c r="A1304" s="32">
        <v>1302</v>
      </c>
      <c r="B1304" s="44" t="s">
        <v>1860</v>
      </c>
      <c r="C1304" s="45">
        <v>59.63</v>
      </c>
      <c r="D1304" s="46" t="s">
        <v>552</v>
      </c>
      <c r="E1304" s="46" t="s">
        <v>83</v>
      </c>
      <c r="F1304" s="32"/>
    </row>
    <row r="1305" ht="20.1" customHeight="1" spans="1:6">
      <c r="A1305" s="32">
        <v>1303</v>
      </c>
      <c r="B1305" s="44" t="s">
        <v>1861</v>
      </c>
      <c r="C1305" s="45">
        <v>59.63</v>
      </c>
      <c r="D1305" s="46" t="s">
        <v>552</v>
      </c>
      <c r="E1305" s="46" t="s">
        <v>83</v>
      </c>
      <c r="F1305" s="32"/>
    </row>
    <row r="1306" ht="20.1" customHeight="1" spans="1:6">
      <c r="A1306" s="32">
        <v>1304</v>
      </c>
      <c r="B1306" s="44" t="s">
        <v>1862</v>
      </c>
      <c r="C1306" s="45">
        <v>59.63</v>
      </c>
      <c r="D1306" s="46" t="s">
        <v>552</v>
      </c>
      <c r="E1306" s="46" t="s">
        <v>83</v>
      </c>
      <c r="F1306" s="32"/>
    </row>
    <row r="1307" ht="20.1" customHeight="1" spans="1:6">
      <c r="A1307" s="32">
        <v>1305</v>
      </c>
      <c r="B1307" s="44" t="s">
        <v>1863</v>
      </c>
      <c r="C1307" s="45">
        <v>51.16</v>
      </c>
      <c r="D1307" s="46" t="s">
        <v>552</v>
      </c>
      <c r="E1307" s="46" t="s">
        <v>149</v>
      </c>
      <c r="F1307" s="32"/>
    </row>
    <row r="1308" ht="20.1" customHeight="1" spans="1:6">
      <c r="A1308" s="32">
        <v>1306</v>
      </c>
      <c r="B1308" s="44" t="s">
        <v>1864</v>
      </c>
      <c r="C1308" s="45">
        <v>50.86</v>
      </c>
      <c r="D1308" s="46" t="s">
        <v>552</v>
      </c>
      <c r="E1308" s="46" t="s">
        <v>149</v>
      </c>
      <c r="F1308" s="32"/>
    </row>
    <row r="1309" ht="20.1" customHeight="1" spans="1:6">
      <c r="A1309" s="32">
        <v>1307</v>
      </c>
      <c r="B1309" s="44" t="s">
        <v>1865</v>
      </c>
      <c r="C1309" s="45">
        <v>50.86</v>
      </c>
      <c r="D1309" s="46" t="s">
        <v>552</v>
      </c>
      <c r="E1309" s="46" t="s">
        <v>149</v>
      </c>
      <c r="F1309" s="32"/>
    </row>
    <row r="1310" ht="20.1" customHeight="1" spans="1:6">
      <c r="A1310" s="32">
        <v>1308</v>
      </c>
      <c r="B1310" s="44" t="s">
        <v>1866</v>
      </c>
      <c r="C1310" s="45">
        <v>50.86</v>
      </c>
      <c r="D1310" s="46" t="s">
        <v>552</v>
      </c>
      <c r="E1310" s="46" t="s">
        <v>149</v>
      </c>
      <c r="F1310" s="32"/>
    </row>
    <row r="1311" ht="20.1" customHeight="1" spans="1:6">
      <c r="A1311" s="32">
        <v>1309</v>
      </c>
      <c r="B1311" s="44" t="s">
        <v>1867</v>
      </c>
      <c r="C1311" s="45">
        <v>51.08</v>
      </c>
      <c r="D1311" s="46" t="s">
        <v>552</v>
      </c>
      <c r="E1311" s="46" t="s">
        <v>149</v>
      </c>
      <c r="F1311" s="32"/>
    </row>
    <row r="1312" ht="20.1" customHeight="1" spans="1:6">
      <c r="A1312" s="32">
        <v>1310</v>
      </c>
      <c r="B1312" s="44" t="s">
        <v>1868</v>
      </c>
      <c r="C1312" s="45">
        <v>44.75</v>
      </c>
      <c r="D1312" s="46" t="s">
        <v>552</v>
      </c>
      <c r="E1312" s="46" t="s">
        <v>149</v>
      </c>
      <c r="F1312" s="32"/>
    </row>
    <row r="1313" ht="20.1" customHeight="1" spans="1:6">
      <c r="A1313" s="32">
        <v>1311</v>
      </c>
      <c r="B1313" s="44" t="s">
        <v>1869</v>
      </c>
      <c r="C1313" s="45">
        <v>59.86</v>
      </c>
      <c r="D1313" s="46" t="s">
        <v>552</v>
      </c>
      <c r="E1313" s="46" t="s">
        <v>85</v>
      </c>
      <c r="F1313" s="32"/>
    </row>
    <row r="1314" ht="20.1" customHeight="1" spans="1:6">
      <c r="A1314" s="32">
        <v>1312</v>
      </c>
      <c r="B1314" s="44" t="s">
        <v>1870</v>
      </c>
      <c r="C1314" s="45">
        <v>59.64</v>
      </c>
      <c r="D1314" s="46" t="s">
        <v>552</v>
      </c>
      <c r="E1314" s="46" t="s">
        <v>85</v>
      </c>
      <c r="F1314" s="32"/>
    </row>
    <row r="1315" ht="20.1" customHeight="1" spans="1:6">
      <c r="A1315" s="32">
        <v>1313</v>
      </c>
      <c r="B1315" s="44" t="s">
        <v>1871</v>
      </c>
      <c r="C1315" s="45">
        <v>59.64</v>
      </c>
      <c r="D1315" s="46" t="s">
        <v>552</v>
      </c>
      <c r="E1315" s="46" t="s">
        <v>85</v>
      </c>
      <c r="F1315" s="32"/>
    </row>
    <row r="1316" ht="20.1" customHeight="1" spans="1:6">
      <c r="A1316" s="32">
        <v>1314</v>
      </c>
      <c r="B1316" s="44" t="s">
        <v>1872</v>
      </c>
      <c r="C1316" s="45">
        <v>59.64</v>
      </c>
      <c r="D1316" s="46" t="s">
        <v>552</v>
      </c>
      <c r="E1316" s="46" t="s">
        <v>85</v>
      </c>
      <c r="F1316" s="32"/>
    </row>
    <row r="1317" ht="20.1" customHeight="1" spans="1:6">
      <c r="A1317" s="32">
        <v>1315</v>
      </c>
      <c r="B1317" s="44" t="s">
        <v>1873</v>
      </c>
      <c r="C1317" s="45">
        <v>59.64</v>
      </c>
      <c r="D1317" s="46" t="s">
        <v>552</v>
      </c>
      <c r="E1317" s="46" t="s">
        <v>85</v>
      </c>
      <c r="F1317" s="32"/>
    </row>
    <row r="1318" ht="20.1" customHeight="1" spans="1:6">
      <c r="A1318" s="32">
        <v>1316</v>
      </c>
      <c r="B1318" s="44" t="s">
        <v>1874</v>
      </c>
      <c r="C1318" s="45">
        <v>60.62</v>
      </c>
      <c r="D1318" s="46" t="s">
        <v>552</v>
      </c>
      <c r="E1318" s="46" t="s">
        <v>85</v>
      </c>
      <c r="F1318" s="32"/>
    </row>
    <row r="1319" ht="20.1" customHeight="1" spans="1:6">
      <c r="A1319" s="32">
        <v>1317</v>
      </c>
      <c r="B1319" s="44" t="s">
        <v>1875</v>
      </c>
      <c r="C1319" s="45">
        <v>60.12</v>
      </c>
      <c r="D1319" s="46" t="s">
        <v>552</v>
      </c>
      <c r="E1319" s="46" t="s">
        <v>83</v>
      </c>
      <c r="F1319" s="32"/>
    </row>
    <row r="1320" ht="20.1" customHeight="1" spans="1:6">
      <c r="A1320" s="32">
        <v>1318</v>
      </c>
      <c r="B1320" s="44" t="s">
        <v>1876</v>
      </c>
      <c r="C1320" s="45">
        <v>59.63</v>
      </c>
      <c r="D1320" s="46" t="s">
        <v>552</v>
      </c>
      <c r="E1320" s="46" t="s">
        <v>83</v>
      </c>
      <c r="F1320" s="32"/>
    </row>
    <row r="1321" ht="20.1" customHeight="1" spans="1:6">
      <c r="A1321" s="32">
        <v>1319</v>
      </c>
      <c r="B1321" s="44" t="s">
        <v>1877</v>
      </c>
      <c r="C1321" s="45">
        <v>59.63</v>
      </c>
      <c r="D1321" s="46" t="s">
        <v>552</v>
      </c>
      <c r="E1321" s="46" t="s">
        <v>83</v>
      </c>
      <c r="F1321" s="32"/>
    </row>
    <row r="1322" ht="20.1" customHeight="1" spans="1:6">
      <c r="A1322" s="32">
        <v>1320</v>
      </c>
      <c r="B1322" s="44" t="s">
        <v>1878</v>
      </c>
      <c r="C1322" s="45">
        <v>59.63</v>
      </c>
      <c r="D1322" s="46" t="s">
        <v>552</v>
      </c>
      <c r="E1322" s="46" t="s">
        <v>83</v>
      </c>
      <c r="F1322" s="32"/>
    </row>
    <row r="1323" ht="20.1" customHeight="1" spans="1:6">
      <c r="A1323" s="32">
        <v>1321</v>
      </c>
      <c r="B1323" s="44" t="s">
        <v>1879</v>
      </c>
      <c r="C1323" s="45">
        <v>59.63</v>
      </c>
      <c r="D1323" s="46" t="s">
        <v>552</v>
      </c>
      <c r="E1323" s="46" t="s">
        <v>83</v>
      </c>
      <c r="F1323" s="32"/>
    </row>
    <row r="1324" ht="20.1" customHeight="1" spans="1:6">
      <c r="A1324" s="32">
        <v>1322</v>
      </c>
      <c r="B1324" s="44" t="s">
        <v>1880</v>
      </c>
      <c r="C1324" s="45">
        <v>59.63</v>
      </c>
      <c r="D1324" s="46" t="s">
        <v>552</v>
      </c>
      <c r="E1324" s="46" t="s">
        <v>83</v>
      </c>
      <c r="F1324" s="32"/>
    </row>
    <row r="1325" ht="20.1" customHeight="1" spans="1:6">
      <c r="A1325" s="32">
        <v>1323</v>
      </c>
      <c r="B1325" s="44" t="s">
        <v>1881</v>
      </c>
      <c r="C1325" s="45">
        <v>59.63</v>
      </c>
      <c r="D1325" s="46" t="s">
        <v>552</v>
      </c>
      <c r="E1325" s="46" t="s">
        <v>83</v>
      </c>
      <c r="F1325" s="32"/>
    </row>
    <row r="1326" ht="20.1" customHeight="1" spans="1:6">
      <c r="A1326" s="32">
        <v>1324</v>
      </c>
      <c r="B1326" s="44" t="s">
        <v>1882</v>
      </c>
      <c r="C1326" s="45">
        <v>51.16</v>
      </c>
      <c r="D1326" s="46" t="s">
        <v>552</v>
      </c>
      <c r="E1326" s="46" t="s">
        <v>149</v>
      </c>
      <c r="F1326" s="32"/>
    </row>
    <row r="1327" ht="20.1" customHeight="1" spans="1:6">
      <c r="A1327" s="32">
        <v>1325</v>
      </c>
      <c r="B1327" s="44" t="s">
        <v>1883</v>
      </c>
      <c r="C1327" s="45">
        <v>50.86</v>
      </c>
      <c r="D1327" s="46" t="s">
        <v>552</v>
      </c>
      <c r="E1327" s="46" t="s">
        <v>149</v>
      </c>
      <c r="F1327" s="32"/>
    </row>
    <row r="1328" ht="20.1" customHeight="1" spans="1:6">
      <c r="A1328" s="32">
        <v>1326</v>
      </c>
      <c r="B1328" s="44" t="s">
        <v>1884</v>
      </c>
      <c r="C1328" s="45">
        <v>50.86</v>
      </c>
      <c r="D1328" s="46" t="s">
        <v>552</v>
      </c>
      <c r="E1328" s="46" t="s">
        <v>149</v>
      </c>
      <c r="F1328" s="32"/>
    </row>
    <row r="1329" ht="20.1" customHeight="1" spans="1:6">
      <c r="A1329" s="32">
        <v>1327</v>
      </c>
      <c r="B1329" s="44" t="s">
        <v>1885</v>
      </c>
      <c r="C1329" s="45">
        <v>50.86</v>
      </c>
      <c r="D1329" s="46" t="s">
        <v>552</v>
      </c>
      <c r="E1329" s="46" t="s">
        <v>149</v>
      </c>
      <c r="F1329" s="32"/>
    </row>
    <row r="1330" ht="20.1" customHeight="1" spans="1:6">
      <c r="A1330" s="32">
        <v>1328</v>
      </c>
      <c r="B1330" s="44" t="s">
        <v>1886</v>
      </c>
      <c r="C1330" s="45">
        <v>51.08</v>
      </c>
      <c r="D1330" s="46" t="s">
        <v>552</v>
      </c>
      <c r="E1330" s="46" t="s">
        <v>149</v>
      </c>
      <c r="F1330" s="32"/>
    </row>
    <row r="1331" ht="20.1" customHeight="1" spans="1:6">
      <c r="A1331" s="32">
        <v>1329</v>
      </c>
      <c r="B1331" s="44" t="s">
        <v>1887</v>
      </c>
      <c r="C1331" s="45">
        <v>44.75</v>
      </c>
      <c r="D1331" s="46" t="s">
        <v>552</v>
      </c>
      <c r="E1331" s="46" t="s">
        <v>149</v>
      </c>
      <c r="F1331" s="32"/>
    </row>
    <row r="1332" ht="20.1" customHeight="1" spans="1:6">
      <c r="A1332" s="32">
        <v>1330</v>
      </c>
      <c r="B1332" s="44" t="s">
        <v>1888</v>
      </c>
      <c r="C1332" s="45">
        <v>59.86</v>
      </c>
      <c r="D1332" s="46" t="s">
        <v>552</v>
      </c>
      <c r="E1332" s="46" t="s">
        <v>85</v>
      </c>
      <c r="F1332" s="32"/>
    </row>
    <row r="1333" ht="20.1" customHeight="1" spans="1:6">
      <c r="A1333" s="32">
        <v>1331</v>
      </c>
      <c r="B1333" s="44" t="s">
        <v>1889</v>
      </c>
      <c r="C1333" s="45">
        <v>59.64</v>
      </c>
      <c r="D1333" s="46" t="s">
        <v>552</v>
      </c>
      <c r="E1333" s="46" t="s">
        <v>85</v>
      </c>
      <c r="F1333" s="32"/>
    </row>
    <row r="1334" ht="20.1" customHeight="1" spans="1:6">
      <c r="A1334" s="32">
        <v>1332</v>
      </c>
      <c r="B1334" s="44" t="s">
        <v>1890</v>
      </c>
      <c r="C1334" s="45">
        <v>59.64</v>
      </c>
      <c r="D1334" s="46" t="s">
        <v>552</v>
      </c>
      <c r="E1334" s="46" t="s">
        <v>85</v>
      </c>
      <c r="F1334" s="32"/>
    </row>
    <row r="1335" ht="20.1" customHeight="1" spans="1:6">
      <c r="A1335" s="32">
        <v>1333</v>
      </c>
      <c r="B1335" s="44" t="s">
        <v>1891</v>
      </c>
      <c r="C1335" s="45">
        <v>59.64</v>
      </c>
      <c r="D1335" s="46" t="s">
        <v>552</v>
      </c>
      <c r="E1335" s="46" t="s">
        <v>85</v>
      </c>
      <c r="F1335" s="32"/>
    </row>
    <row r="1336" ht="20.1" customHeight="1" spans="1:6">
      <c r="A1336" s="32">
        <v>1334</v>
      </c>
      <c r="B1336" s="44" t="s">
        <v>1892</v>
      </c>
      <c r="C1336" s="45">
        <v>59.64</v>
      </c>
      <c r="D1336" s="46" t="s">
        <v>552</v>
      </c>
      <c r="E1336" s="46" t="s">
        <v>85</v>
      </c>
      <c r="F1336" s="32"/>
    </row>
    <row r="1337" ht="20.1" customHeight="1" spans="1:6">
      <c r="A1337" s="32">
        <v>1335</v>
      </c>
      <c r="B1337" s="44" t="s">
        <v>1893</v>
      </c>
      <c r="C1337" s="45">
        <v>60.62</v>
      </c>
      <c r="D1337" s="46" t="s">
        <v>552</v>
      </c>
      <c r="E1337" s="46" t="s">
        <v>85</v>
      </c>
      <c r="F1337" s="32"/>
    </row>
    <row r="1338" ht="20.1" customHeight="1" spans="1:6">
      <c r="A1338" s="32">
        <v>1336</v>
      </c>
      <c r="B1338" s="44" t="s">
        <v>1894</v>
      </c>
      <c r="C1338" s="45">
        <v>60.12</v>
      </c>
      <c r="D1338" s="46" t="s">
        <v>552</v>
      </c>
      <c r="E1338" s="46" t="s">
        <v>83</v>
      </c>
      <c r="F1338" s="32"/>
    </row>
    <row r="1339" ht="20.1" customHeight="1" spans="1:6">
      <c r="A1339" s="32">
        <v>1337</v>
      </c>
      <c r="B1339" s="44" t="s">
        <v>1895</v>
      </c>
      <c r="C1339" s="45">
        <v>59.63</v>
      </c>
      <c r="D1339" s="46" t="s">
        <v>552</v>
      </c>
      <c r="E1339" s="46" t="s">
        <v>83</v>
      </c>
      <c r="F1339" s="32"/>
    </row>
    <row r="1340" ht="20.1" customHeight="1" spans="1:6">
      <c r="A1340" s="32">
        <v>1338</v>
      </c>
      <c r="B1340" s="44" t="s">
        <v>1896</v>
      </c>
      <c r="C1340" s="45">
        <v>59.63</v>
      </c>
      <c r="D1340" s="46" t="s">
        <v>552</v>
      </c>
      <c r="E1340" s="46" t="s">
        <v>83</v>
      </c>
      <c r="F1340" s="32"/>
    </row>
    <row r="1341" ht="20.1" customHeight="1" spans="1:6">
      <c r="A1341" s="32">
        <v>1339</v>
      </c>
      <c r="B1341" s="44" t="s">
        <v>1897</v>
      </c>
      <c r="C1341" s="45">
        <v>59.63</v>
      </c>
      <c r="D1341" s="46" t="s">
        <v>552</v>
      </c>
      <c r="E1341" s="46" t="s">
        <v>83</v>
      </c>
      <c r="F1341" s="32"/>
    </row>
    <row r="1342" ht="20.1" customHeight="1" spans="1:6">
      <c r="A1342" s="32">
        <v>1340</v>
      </c>
      <c r="B1342" s="44" t="s">
        <v>1898</v>
      </c>
      <c r="C1342" s="45">
        <v>59.63</v>
      </c>
      <c r="D1342" s="46" t="s">
        <v>552</v>
      </c>
      <c r="E1342" s="46" t="s">
        <v>83</v>
      </c>
      <c r="F1342" s="32"/>
    </row>
    <row r="1343" ht="20.1" customHeight="1" spans="1:6">
      <c r="A1343" s="32">
        <v>1341</v>
      </c>
      <c r="B1343" s="44" t="s">
        <v>1899</v>
      </c>
      <c r="C1343" s="45">
        <v>59.63</v>
      </c>
      <c r="D1343" s="46" t="s">
        <v>552</v>
      </c>
      <c r="E1343" s="46" t="s">
        <v>83</v>
      </c>
      <c r="F1343" s="32"/>
    </row>
    <row r="1344" ht="20.1" customHeight="1" spans="1:6">
      <c r="A1344" s="32">
        <v>1342</v>
      </c>
      <c r="B1344" s="44" t="s">
        <v>1900</v>
      </c>
      <c r="C1344" s="45">
        <v>59.63</v>
      </c>
      <c r="D1344" s="46" t="s">
        <v>552</v>
      </c>
      <c r="E1344" s="46" t="s">
        <v>83</v>
      </c>
      <c r="F1344" s="32"/>
    </row>
    <row r="1345" ht="20.1" customHeight="1" spans="1:6">
      <c r="A1345" s="32">
        <v>1343</v>
      </c>
      <c r="B1345" s="44" t="s">
        <v>1901</v>
      </c>
      <c r="C1345" s="45">
        <v>51.16</v>
      </c>
      <c r="D1345" s="46" t="s">
        <v>552</v>
      </c>
      <c r="E1345" s="46" t="s">
        <v>149</v>
      </c>
      <c r="F1345" s="32"/>
    </row>
    <row r="1346" ht="20.1" customHeight="1" spans="1:6">
      <c r="A1346" s="32">
        <v>1344</v>
      </c>
      <c r="B1346" s="44" t="s">
        <v>1902</v>
      </c>
      <c r="C1346" s="45">
        <v>50.86</v>
      </c>
      <c r="D1346" s="46" t="s">
        <v>552</v>
      </c>
      <c r="E1346" s="46" t="s">
        <v>149</v>
      </c>
      <c r="F1346" s="32"/>
    </row>
    <row r="1347" ht="20.1" customHeight="1" spans="1:6">
      <c r="A1347" s="32">
        <v>1345</v>
      </c>
      <c r="B1347" s="44" t="s">
        <v>1903</v>
      </c>
      <c r="C1347" s="45">
        <v>50.86</v>
      </c>
      <c r="D1347" s="46" t="s">
        <v>552</v>
      </c>
      <c r="E1347" s="46" t="s">
        <v>149</v>
      </c>
      <c r="F1347" s="32"/>
    </row>
    <row r="1348" ht="20.1" customHeight="1" spans="1:6">
      <c r="A1348" s="32">
        <v>1346</v>
      </c>
      <c r="B1348" s="44" t="s">
        <v>1904</v>
      </c>
      <c r="C1348" s="45">
        <v>50.86</v>
      </c>
      <c r="D1348" s="46" t="s">
        <v>552</v>
      </c>
      <c r="E1348" s="46" t="s">
        <v>149</v>
      </c>
      <c r="F1348" s="32"/>
    </row>
    <row r="1349" ht="20.1" customHeight="1" spans="1:6">
      <c r="A1349" s="32">
        <v>1347</v>
      </c>
      <c r="B1349" s="44" t="s">
        <v>1905</v>
      </c>
      <c r="C1349" s="45">
        <v>51.08</v>
      </c>
      <c r="D1349" s="46" t="s">
        <v>552</v>
      </c>
      <c r="E1349" s="46" t="s">
        <v>149</v>
      </c>
      <c r="F1349" s="32"/>
    </row>
    <row r="1350" ht="20.1" customHeight="1" spans="1:6">
      <c r="A1350" s="32">
        <v>1348</v>
      </c>
      <c r="B1350" s="44" t="s">
        <v>1906</v>
      </c>
      <c r="C1350" s="45">
        <v>44.75</v>
      </c>
      <c r="D1350" s="46" t="s">
        <v>552</v>
      </c>
      <c r="E1350" s="46" t="s">
        <v>149</v>
      </c>
      <c r="F1350" s="32"/>
    </row>
    <row r="1351" ht="20.1" customHeight="1" spans="1:6">
      <c r="A1351" s="32">
        <v>1349</v>
      </c>
      <c r="B1351" s="44" t="s">
        <v>1907</v>
      </c>
      <c r="C1351" s="45">
        <v>59.86</v>
      </c>
      <c r="D1351" s="46" t="s">
        <v>552</v>
      </c>
      <c r="E1351" s="46" t="s">
        <v>85</v>
      </c>
      <c r="F1351" s="32"/>
    </row>
    <row r="1352" ht="20.1" customHeight="1" spans="1:6">
      <c r="A1352" s="32">
        <v>1350</v>
      </c>
      <c r="B1352" s="44" t="s">
        <v>1908</v>
      </c>
      <c r="C1352" s="45">
        <v>59.64</v>
      </c>
      <c r="D1352" s="46" t="s">
        <v>552</v>
      </c>
      <c r="E1352" s="46" t="s">
        <v>85</v>
      </c>
      <c r="F1352" s="32"/>
    </row>
    <row r="1353" ht="20.1" customHeight="1" spans="1:6">
      <c r="A1353" s="32">
        <v>1351</v>
      </c>
      <c r="B1353" s="44" t="s">
        <v>1909</v>
      </c>
      <c r="C1353" s="45">
        <v>59.64</v>
      </c>
      <c r="D1353" s="46" t="s">
        <v>552</v>
      </c>
      <c r="E1353" s="46" t="s">
        <v>85</v>
      </c>
      <c r="F1353" s="32"/>
    </row>
    <row r="1354" ht="20.1" customHeight="1" spans="1:6">
      <c r="A1354" s="32">
        <v>1352</v>
      </c>
      <c r="B1354" s="44" t="s">
        <v>1910</v>
      </c>
      <c r="C1354" s="45">
        <v>59.64</v>
      </c>
      <c r="D1354" s="46" t="s">
        <v>552</v>
      </c>
      <c r="E1354" s="46" t="s">
        <v>85</v>
      </c>
      <c r="F1354" s="32"/>
    </row>
    <row r="1355" ht="20.1" customHeight="1" spans="1:6">
      <c r="A1355" s="32">
        <v>1353</v>
      </c>
      <c r="B1355" s="44" t="s">
        <v>1911</v>
      </c>
      <c r="C1355" s="45">
        <v>59.64</v>
      </c>
      <c r="D1355" s="46" t="s">
        <v>552</v>
      </c>
      <c r="E1355" s="46" t="s">
        <v>85</v>
      </c>
      <c r="F1355" s="32"/>
    </row>
    <row r="1356" ht="20.1" customHeight="1" spans="1:6">
      <c r="A1356" s="32">
        <v>1354</v>
      </c>
      <c r="B1356" s="44" t="s">
        <v>1912</v>
      </c>
      <c r="C1356" s="45">
        <v>60.62</v>
      </c>
      <c r="D1356" s="46" t="s">
        <v>552</v>
      </c>
      <c r="E1356" s="46" t="s">
        <v>85</v>
      </c>
      <c r="F1356" s="32"/>
    </row>
    <row r="1357" ht="20.1" customHeight="1" spans="1:6">
      <c r="A1357" s="32">
        <v>1355</v>
      </c>
      <c r="B1357" s="44" t="s">
        <v>1913</v>
      </c>
      <c r="C1357" s="45">
        <v>60.12</v>
      </c>
      <c r="D1357" s="46" t="s">
        <v>552</v>
      </c>
      <c r="E1357" s="46" t="s">
        <v>83</v>
      </c>
      <c r="F1357" s="32"/>
    </row>
    <row r="1358" ht="20.1" customHeight="1" spans="1:6">
      <c r="A1358" s="32">
        <v>1356</v>
      </c>
      <c r="B1358" s="44" t="s">
        <v>1914</v>
      </c>
      <c r="C1358" s="45">
        <v>59.63</v>
      </c>
      <c r="D1358" s="46" t="s">
        <v>552</v>
      </c>
      <c r="E1358" s="46" t="s">
        <v>83</v>
      </c>
      <c r="F1358" s="32"/>
    </row>
    <row r="1359" ht="20.1" customHeight="1" spans="1:6">
      <c r="A1359" s="32">
        <v>1357</v>
      </c>
      <c r="B1359" s="44" t="s">
        <v>1915</v>
      </c>
      <c r="C1359" s="45">
        <v>59.63</v>
      </c>
      <c r="D1359" s="46" t="s">
        <v>552</v>
      </c>
      <c r="E1359" s="46" t="s">
        <v>83</v>
      </c>
      <c r="F1359" s="32"/>
    </row>
    <row r="1360" ht="20.1" customHeight="1" spans="1:6">
      <c r="A1360" s="32">
        <v>1358</v>
      </c>
      <c r="B1360" s="44" t="s">
        <v>1916</v>
      </c>
      <c r="C1360" s="45">
        <v>59.63</v>
      </c>
      <c r="D1360" s="46" t="s">
        <v>552</v>
      </c>
      <c r="E1360" s="46" t="s">
        <v>83</v>
      </c>
      <c r="F1360" s="32"/>
    </row>
    <row r="1361" ht="20.1" customHeight="1" spans="1:6">
      <c r="A1361" s="32">
        <v>1359</v>
      </c>
      <c r="B1361" s="44" t="s">
        <v>1917</v>
      </c>
      <c r="C1361" s="45">
        <v>59.63</v>
      </c>
      <c r="D1361" s="46" t="s">
        <v>552</v>
      </c>
      <c r="E1361" s="46" t="s">
        <v>83</v>
      </c>
      <c r="F1361" s="32"/>
    </row>
    <row r="1362" ht="20.1" customHeight="1" spans="1:6">
      <c r="A1362" s="32">
        <v>1360</v>
      </c>
      <c r="B1362" s="44" t="s">
        <v>1918</v>
      </c>
      <c r="C1362" s="45">
        <v>59.63</v>
      </c>
      <c r="D1362" s="46" t="s">
        <v>552</v>
      </c>
      <c r="E1362" s="46" t="s">
        <v>83</v>
      </c>
      <c r="F1362" s="32"/>
    </row>
    <row r="1363" ht="20.1" customHeight="1" spans="1:6">
      <c r="A1363" s="32">
        <v>1361</v>
      </c>
      <c r="B1363" s="44" t="s">
        <v>1919</v>
      </c>
      <c r="C1363" s="45">
        <v>59.63</v>
      </c>
      <c r="D1363" s="46" t="s">
        <v>552</v>
      </c>
      <c r="E1363" s="46" t="s">
        <v>83</v>
      </c>
      <c r="F1363" s="32"/>
    </row>
    <row r="1364" ht="20.1" customHeight="1" spans="1:6">
      <c r="A1364" s="32">
        <v>1362</v>
      </c>
      <c r="B1364" s="44" t="s">
        <v>1920</v>
      </c>
      <c r="C1364" s="45">
        <v>51.16</v>
      </c>
      <c r="D1364" s="46" t="s">
        <v>552</v>
      </c>
      <c r="E1364" s="46" t="s">
        <v>149</v>
      </c>
      <c r="F1364" s="32"/>
    </row>
    <row r="1365" ht="20.1" customHeight="1" spans="1:6">
      <c r="A1365" s="32">
        <v>1363</v>
      </c>
      <c r="B1365" s="44" t="s">
        <v>1921</v>
      </c>
      <c r="C1365" s="45">
        <v>50.86</v>
      </c>
      <c r="D1365" s="46" t="s">
        <v>552</v>
      </c>
      <c r="E1365" s="46" t="s">
        <v>149</v>
      </c>
      <c r="F1365" s="32"/>
    </row>
    <row r="1366" ht="20.1" customHeight="1" spans="1:6">
      <c r="A1366" s="32">
        <v>1364</v>
      </c>
      <c r="B1366" s="44" t="s">
        <v>1922</v>
      </c>
      <c r="C1366" s="45">
        <v>50.86</v>
      </c>
      <c r="D1366" s="46" t="s">
        <v>552</v>
      </c>
      <c r="E1366" s="46" t="s">
        <v>149</v>
      </c>
      <c r="F1366" s="32"/>
    </row>
    <row r="1367" ht="20.1" customHeight="1" spans="1:6">
      <c r="A1367" s="32">
        <v>1365</v>
      </c>
      <c r="B1367" s="44" t="s">
        <v>1923</v>
      </c>
      <c r="C1367" s="45">
        <v>50.86</v>
      </c>
      <c r="D1367" s="46" t="s">
        <v>552</v>
      </c>
      <c r="E1367" s="46" t="s">
        <v>149</v>
      </c>
      <c r="F1367" s="32"/>
    </row>
    <row r="1368" ht="20.1" customHeight="1" spans="1:6">
      <c r="A1368" s="32">
        <v>1366</v>
      </c>
      <c r="B1368" s="44" t="s">
        <v>1924</v>
      </c>
      <c r="C1368" s="45">
        <v>51.08</v>
      </c>
      <c r="D1368" s="46" t="s">
        <v>552</v>
      </c>
      <c r="E1368" s="46" t="s">
        <v>149</v>
      </c>
      <c r="F1368" s="32"/>
    </row>
    <row r="1369" ht="20.1" customHeight="1" spans="1:6">
      <c r="A1369" s="32">
        <v>1367</v>
      </c>
      <c r="B1369" s="44" t="s">
        <v>1925</v>
      </c>
      <c r="C1369" s="45">
        <v>44.75</v>
      </c>
      <c r="D1369" s="46" t="s">
        <v>552</v>
      </c>
      <c r="E1369" s="46" t="s">
        <v>149</v>
      </c>
      <c r="F1369" s="32"/>
    </row>
    <row r="1370" ht="20.1" customHeight="1" spans="1:6">
      <c r="A1370" s="32">
        <v>1368</v>
      </c>
      <c r="B1370" s="44" t="s">
        <v>1926</v>
      </c>
      <c r="C1370" s="45">
        <v>59.86</v>
      </c>
      <c r="D1370" s="46" t="s">
        <v>552</v>
      </c>
      <c r="E1370" s="46" t="s">
        <v>85</v>
      </c>
      <c r="F1370" s="32"/>
    </row>
    <row r="1371" ht="20.1" customHeight="1" spans="1:6">
      <c r="A1371" s="32">
        <v>1369</v>
      </c>
      <c r="B1371" s="44" t="s">
        <v>1927</v>
      </c>
      <c r="C1371" s="45">
        <v>59.64</v>
      </c>
      <c r="D1371" s="46" t="s">
        <v>552</v>
      </c>
      <c r="E1371" s="46" t="s">
        <v>85</v>
      </c>
      <c r="F1371" s="32"/>
    </row>
    <row r="1372" ht="20.1" customHeight="1" spans="1:6">
      <c r="A1372" s="32">
        <v>1370</v>
      </c>
      <c r="B1372" s="44" t="s">
        <v>1928</v>
      </c>
      <c r="C1372" s="45">
        <v>59.64</v>
      </c>
      <c r="D1372" s="46" t="s">
        <v>552</v>
      </c>
      <c r="E1372" s="46" t="s">
        <v>85</v>
      </c>
      <c r="F1372" s="32"/>
    </row>
    <row r="1373" ht="20.1" customHeight="1" spans="1:6">
      <c r="A1373" s="32">
        <v>1371</v>
      </c>
      <c r="B1373" s="44" t="s">
        <v>1929</v>
      </c>
      <c r="C1373" s="45">
        <v>59.64</v>
      </c>
      <c r="D1373" s="46" t="s">
        <v>552</v>
      </c>
      <c r="E1373" s="46" t="s">
        <v>85</v>
      </c>
      <c r="F1373" s="32"/>
    </row>
    <row r="1374" ht="20.1" customHeight="1" spans="1:6">
      <c r="A1374" s="32">
        <v>1372</v>
      </c>
      <c r="B1374" s="44" t="s">
        <v>1930</v>
      </c>
      <c r="C1374" s="45">
        <v>59.64</v>
      </c>
      <c r="D1374" s="46" t="s">
        <v>552</v>
      </c>
      <c r="E1374" s="46" t="s">
        <v>85</v>
      </c>
      <c r="F1374" s="32"/>
    </row>
    <row r="1375" ht="20.1" customHeight="1" spans="1:6">
      <c r="A1375" s="32">
        <v>1373</v>
      </c>
      <c r="B1375" s="44" t="s">
        <v>1931</v>
      </c>
      <c r="C1375" s="45">
        <v>60.62</v>
      </c>
      <c r="D1375" s="46" t="s">
        <v>552</v>
      </c>
      <c r="E1375" s="46" t="s">
        <v>85</v>
      </c>
      <c r="F1375" s="32"/>
    </row>
    <row r="1376" ht="20.1" customHeight="1" spans="1:6">
      <c r="A1376" s="32">
        <v>1374</v>
      </c>
      <c r="B1376" s="44" t="s">
        <v>1932</v>
      </c>
      <c r="C1376" s="45">
        <v>60.12</v>
      </c>
      <c r="D1376" s="46" t="s">
        <v>552</v>
      </c>
      <c r="E1376" s="46" t="s">
        <v>83</v>
      </c>
      <c r="F1376" s="32"/>
    </row>
    <row r="1377" ht="20.1" customHeight="1" spans="1:6">
      <c r="A1377" s="32">
        <v>1375</v>
      </c>
      <c r="B1377" s="44" t="s">
        <v>1933</v>
      </c>
      <c r="C1377" s="45">
        <v>59.63</v>
      </c>
      <c r="D1377" s="46" t="s">
        <v>552</v>
      </c>
      <c r="E1377" s="46" t="s">
        <v>83</v>
      </c>
      <c r="F1377" s="32"/>
    </row>
    <row r="1378" ht="20.1" customHeight="1" spans="1:6">
      <c r="A1378" s="32">
        <v>1376</v>
      </c>
      <c r="B1378" s="44" t="s">
        <v>1934</v>
      </c>
      <c r="C1378" s="45">
        <v>59.63</v>
      </c>
      <c r="D1378" s="46" t="s">
        <v>552</v>
      </c>
      <c r="E1378" s="46" t="s">
        <v>83</v>
      </c>
      <c r="F1378" s="32"/>
    </row>
    <row r="1379" ht="20.1" customHeight="1" spans="1:6">
      <c r="A1379" s="32">
        <v>1377</v>
      </c>
      <c r="B1379" s="44" t="s">
        <v>1935</v>
      </c>
      <c r="C1379" s="45">
        <v>59.63</v>
      </c>
      <c r="D1379" s="46" t="s">
        <v>552</v>
      </c>
      <c r="E1379" s="46" t="s">
        <v>83</v>
      </c>
      <c r="F1379" s="32"/>
    </row>
    <row r="1380" ht="20.1" customHeight="1" spans="1:6">
      <c r="A1380" s="32">
        <v>1378</v>
      </c>
      <c r="B1380" s="44" t="s">
        <v>1936</v>
      </c>
      <c r="C1380" s="45">
        <v>59.63</v>
      </c>
      <c r="D1380" s="46" t="s">
        <v>552</v>
      </c>
      <c r="E1380" s="46" t="s">
        <v>83</v>
      </c>
      <c r="F1380" s="32"/>
    </row>
    <row r="1381" ht="20.1" customHeight="1" spans="1:6">
      <c r="A1381" s="32">
        <v>1379</v>
      </c>
      <c r="B1381" s="44" t="s">
        <v>1937</v>
      </c>
      <c r="C1381" s="45">
        <v>59.63</v>
      </c>
      <c r="D1381" s="46" t="s">
        <v>552</v>
      </c>
      <c r="E1381" s="46" t="s">
        <v>83</v>
      </c>
      <c r="F1381" s="32"/>
    </row>
    <row r="1382" ht="20.1" customHeight="1" spans="1:6">
      <c r="A1382" s="32">
        <v>1380</v>
      </c>
      <c r="B1382" s="44" t="s">
        <v>1938</v>
      </c>
      <c r="C1382" s="45">
        <v>59.63</v>
      </c>
      <c r="D1382" s="46" t="s">
        <v>552</v>
      </c>
      <c r="E1382" s="46" t="s">
        <v>83</v>
      </c>
      <c r="F1382" s="32"/>
    </row>
    <row r="1383" ht="20.1" customHeight="1" spans="1:6">
      <c r="A1383" s="32">
        <v>1381</v>
      </c>
      <c r="B1383" s="44" t="s">
        <v>1939</v>
      </c>
      <c r="C1383" s="45">
        <v>51.16</v>
      </c>
      <c r="D1383" s="46" t="s">
        <v>552</v>
      </c>
      <c r="E1383" s="46" t="s">
        <v>149</v>
      </c>
      <c r="F1383" s="32"/>
    </row>
    <row r="1384" ht="20.1" customHeight="1" spans="1:6">
      <c r="A1384" s="32">
        <v>1382</v>
      </c>
      <c r="B1384" s="44" t="s">
        <v>1940</v>
      </c>
      <c r="C1384" s="45">
        <v>50.86</v>
      </c>
      <c r="D1384" s="46" t="s">
        <v>552</v>
      </c>
      <c r="E1384" s="46" t="s">
        <v>149</v>
      </c>
      <c r="F1384" s="32"/>
    </row>
    <row r="1385" ht="20.1" customHeight="1" spans="1:6">
      <c r="A1385" s="32">
        <v>1383</v>
      </c>
      <c r="B1385" s="44" t="s">
        <v>1941</v>
      </c>
      <c r="C1385" s="45">
        <v>50.86</v>
      </c>
      <c r="D1385" s="46" t="s">
        <v>552</v>
      </c>
      <c r="E1385" s="46" t="s">
        <v>149</v>
      </c>
      <c r="F1385" s="32"/>
    </row>
    <row r="1386" ht="20.1" customHeight="1" spans="1:6">
      <c r="A1386" s="32">
        <v>1384</v>
      </c>
      <c r="B1386" s="44" t="s">
        <v>1942</v>
      </c>
      <c r="C1386" s="45">
        <v>50.86</v>
      </c>
      <c r="D1386" s="46" t="s">
        <v>552</v>
      </c>
      <c r="E1386" s="46" t="s">
        <v>149</v>
      </c>
      <c r="F1386" s="32"/>
    </row>
    <row r="1387" ht="20.1" customHeight="1" spans="1:6">
      <c r="A1387" s="32">
        <v>1385</v>
      </c>
      <c r="B1387" s="44" t="s">
        <v>1943</v>
      </c>
      <c r="C1387" s="45">
        <v>51.08</v>
      </c>
      <c r="D1387" s="46" t="s">
        <v>552</v>
      </c>
      <c r="E1387" s="46" t="s">
        <v>149</v>
      </c>
      <c r="F1387" s="32"/>
    </row>
    <row r="1388" ht="20.1" customHeight="1" spans="1:6">
      <c r="A1388" s="32">
        <v>1386</v>
      </c>
      <c r="B1388" s="44" t="s">
        <v>1944</v>
      </c>
      <c r="C1388" s="45">
        <v>44.75</v>
      </c>
      <c r="D1388" s="46" t="s">
        <v>552</v>
      </c>
      <c r="E1388" s="46" t="s">
        <v>149</v>
      </c>
      <c r="F1388" s="32"/>
    </row>
    <row r="1389" ht="20.1" customHeight="1" spans="1:6">
      <c r="A1389" s="32">
        <v>1387</v>
      </c>
      <c r="B1389" s="44" t="s">
        <v>1945</v>
      </c>
      <c r="C1389" s="45">
        <v>59.86</v>
      </c>
      <c r="D1389" s="46" t="s">
        <v>552</v>
      </c>
      <c r="E1389" s="46" t="s">
        <v>85</v>
      </c>
      <c r="F1389" s="32"/>
    </row>
    <row r="1390" ht="20.1" customHeight="1" spans="1:6">
      <c r="A1390" s="32">
        <v>1388</v>
      </c>
      <c r="B1390" s="44" t="s">
        <v>1946</v>
      </c>
      <c r="C1390" s="45">
        <v>59.64</v>
      </c>
      <c r="D1390" s="46" t="s">
        <v>552</v>
      </c>
      <c r="E1390" s="46" t="s">
        <v>85</v>
      </c>
      <c r="F1390" s="32"/>
    </row>
    <row r="1391" ht="20.1" customHeight="1" spans="1:6">
      <c r="A1391" s="32">
        <v>1389</v>
      </c>
      <c r="B1391" s="44" t="s">
        <v>1947</v>
      </c>
      <c r="C1391" s="45">
        <v>59.64</v>
      </c>
      <c r="D1391" s="46" t="s">
        <v>552</v>
      </c>
      <c r="E1391" s="46" t="s">
        <v>85</v>
      </c>
      <c r="F1391" s="32"/>
    </row>
    <row r="1392" ht="20.1" customHeight="1" spans="1:6">
      <c r="A1392" s="32">
        <v>1390</v>
      </c>
      <c r="B1392" s="44" t="s">
        <v>1948</v>
      </c>
      <c r="C1392" s="45">
        <v>59.64</v>
      </c>
      <c r="D1392" s="46" t="s">
        <v>552</v>
      </c>
      <c r="E1392" s="46" t="s">
        <v>85</v>
      </c>
      <c r="F1392" s="32"/>
    </row>
    <row r="1393" ht="20.1" customHeight="1" spans="1:6">
      <c r="A1393" s="32">
        <v>1391</v>
      </c>
      <c r="B1393" s="44" t="s">
        <v>1949</v>
      </c>
      <c r="C1393" s="45">
        <v>59.64</v>
      </c>
      <c r="D1393" s="46" t="s">
        <v>552</v>
      </c>
      <c r="E1393" s="46" t="s">
        <v>85</v>
      </c>
      <c r="F1393" s="32"/>
    </row>
    <row r="1394" ht="20.1" customHeight="1" spans="1:6">
      <c r="A1394" s="32">
        <v>1392</v>
      </c>
      <c r="B1394" s="44" t="s">
        <v>1950</v>
      </c>
      <c r="C1394" s="45">
        <v>60.62</v>
      </c>
      <c r="D1394" s="46" t="s">
        <v>552</v>
      </c>
      <c r="E1394" s="46" t="s">
        <v>85</v>
      </c>
      <c r="F1394" s="32"/>
    </row>
    <row r="1395" ht="20.1" customHeight="1" spans="1:6">
      <c r="A1395" s="32">
        <v>1393</v>
      </c>
      <c r="B1395" s="44" t="s">
        <v>1951</v>
      </c>
      <c r="C1395" s="45">
        <v>60.12</v>
      </c>
      <c r="D1395" s="46" t="s">
        <v>552</v>
      </c>
      <c r="E1395" s="46" t="s">
        <v>83</v>
      </c>
      <c r="F1395" s="32"/>
    </row>
    <row r="1396" ht="20.1" customHeight="1" spans="1:6">
      <c r="A1396" s="32">
        <v>1394</v>
      </c>
      <c r="B1396" s="44" t="s">
        <v>1952</v>
      </c>
      <c r="C1396" s="45">
        <v>59.63</v>
      </c>
      <c r="D1396" s="46" t="s">
        <v>552</v>
      </c>
      <c r="E1396" s="46" t="s">
        <v>83</v>
      </c>
      <c r="F1396" s="32"/>
    </row>
    <row r="1397" ht="20.1" customHeight="1" spans="1:6">
      <c r="A1397" s="32">
        <v>1395</v>
      </c>
      <c r="B1397" s="44" t="s">
        <v>1953</v>
      </c>
      <c r="C1397" s="45">
        <v>59.63</v>
      </c>
      <c r="D1397" s="46" t="s">
        <v>552</v>
      </c>
      <c r="E1397" s="46" t="s">
        <v>83</v>
      </c>
      <c r="F1397" s="32"/>
    </row>
    <row r="1398" ht="20.1" customHeight="1" spans="1:6">
      <c r="A1398" s="32">
        <v>1396</v>
      </c>
      <c r="B1398" s="44" t="s">
        <v>1954</v>
      </c>
      <c r="C1398" s="45">
        <v>59.63</v>
      </c>
      <c r="D1398" s="46" t="s">
        <v>552</v>
      </c>
      <c r="E1398" s="46" t="s">
        <v>83</v>
      </c>
      <c r="F1398" s="32"/>
    </row>
    <row r="1399" ht="20.1" customHeight="1" spans="1:6">
      <c r="A1399" s="32">
        <v>1397</v>
      </c>
      <c r="B1399" s="44" t="s">
        <v>1955</v>
      </c>
      <c r="C1399" s="45">
        <v>59.63</v>
      </c>
      <c r="D1399" s="46" t="s">
        <v>552</v>
      </c>
      <c r="E1399" s="46" t="s">
        <v>83</v>
      </c>
      <c r="F1399" s="32"/>
    </row>
    <row r="1400" ht="20.1" customHeight="1" spans="1:6">
      <c r="A1400" s="32">
        <v>1398</v>
      </c>
      <c r="B1400" s="44" t="s">
        <v>1956</v>
      </c>
      <c r="C1400" s="45">
        <v>59.63</v>
      </c>
      <c r="D1400" s="46" t="s">
        <v>552</v>
      </c>
      <c r="E1400" s="46" t="s">
        <v>83</v>
      </c>
      <c r="F1400" s="32"/>
    </row>
    <row r="1401" ht="20.1" customHeight="1" spans="1:6">
      <c r="A1401" s="32">
        <v>1399</v>
      </c>
      <c r="B1401" s="44" t="s">
        <v>1957</v>
      </c>
      <c r="C1401" s="45">
        <v>59.63</v>
      </c>
      <c r="D1401" s="46" t="s">
        <v>552</v>
      </c>
      <c r="E1401" s="46" t="s">
        <v>83</v>
      </c>
      <c r="F1401" s="32"/>
    </row>
    <row r="1402" ht="20.1" customHeight="1" spans="1:6">
      <c r="A1402" s="32">
        <v>1400</v>
      </c>
      <c r="B1402" s="44" t="s">
        <v>1958</v>
      </c>
      <c r="C1402" s="45">
        <v>51.16</v>
      </c>
      <c r="D1402" s="46" t="s">
        <v>552</v>
      </c>
      <c r="E1402" s="46" t="s">
        <v>149</v>
      </c>
      <c r="F1402" s="32"/>
    </row>
    <row r="1403" ht="20.1" customHeight="1" spans="1:6">
      <c r="A1403" s="32">
        <v>1401</v>
      </c>
      <c r="B1403" s="44" t="s">
        <v>1959</v>
      </c>
      <c r="C1403" s="45">
        <v>50.86</v>
      </c>
      <c r="D1403" s="46" t="s">
        <v>552</v>
      </c>
      <c r="E1403" s="46" t="s">
        <v>149</v>
      </c>
      <c r="F1403" s="32"/>
    </row>
    <row r="1404" ht="20.1" customHeight="1" spans="1:6">
      <c r="A1404" s="32">
        <v>1402</v>
      </c>
      <c r="B1404" s="44" t="s">
        <v>1960</v>
      </c>
      <c r="C1404" s="45">
        <v>50.86</v>
      </c>
      <c r="D1404" s="46" t="s">
        <v>552</v>
      </c>
      <c r="E1404" s="46" t="s">
        <v>149</v>
      </c>
      <c r="F1404" s="32"/>
    </row>
    <row r="1405" ht="20.1" customHeight="1" spans="1:6">
      <c r="A1405" s="32">
        <v>1403</v>
      </c>
      <c r="B1405" s="44" t="s">
        <v>1961</v>
      </c>
      <c r="C1405" s="45">
        <v>50.86</v>
      </c>
      <c r="D1405" s="46" t="s">
        <v>552</v>
      </c>
      <c r="E1405" s="46" t="s">
        <v>149</v>
      </c>
      <c r="F1405" s="32"/>
    </row>
    <row r="1406" ht="20.1" customHeight="1" spans="1:6">
      <c r="A1406" s="32">
        <v>1404</v>
      </c>
      <c r="B1406" s="44" t="s">
        <v>1962</v>
      </c>
      <c r="C1406" s="45">
        <v>51.08</v>
      </c>
      <c r="D1406" s="46" t="s">
        <v>552</v>
      </c>
      <c r="E1406" s="46" t="s">
        <v>149</v>
      </c>
      <c r="F1406" s="32"/>
    </row>
    <row r="1407" ht="20.1" customHeight="1" spans="1:6">
      <c r="A1407" s="32">
        <v>1405</v>
      </c>
      <c r="B1407" s="44" t="s">
        <v>1963</v>
      </c>
      <c r="C1407" s="45">
        <v>44.75</v>
      </c>
      <c r="D1407" s="46" t="s">
        <v>552</v>
      </c>
      <c r="E1407" s="46" t="s">
        <v>149</v>
      </c>
      <c r="F1407" s="32"/>
    </row>
    <row r="1408" ht="20.1" customHeight="1" spans="1:6">
      <c r="A1408" s="32">
        <v>1406</v>
      </c>
      <c r="B1408" s="44" t="s">
        <v>1964</v>
      </c>
      <c r="C1408" s="45">
        <v>59.86</v>
      </c>
      <c r="D1408" s="46" t="s">
        <v>552</v>
      </c>
      <c r="E1408" s="46" t="s">
        <v>85</v>
      </c>
      <c r="F1408" s="32"/>
    </row>
    <row r="1409" ht="20.1" customHeight="1" spans="1:6">
      <c r="A1409" s="32">
        <v>1407</v>
      </c>
      <c r="B1409" s="44" t="s">
        <v>1965</v>
      </c>
      <c r="C1409" s="45">
        <v>59.64</v>
      </c>
      <c r="D1409" s="46" t="s">
        <v>552</v>
      </c>
      <c r="E1409" s="46" t="s">
        <v>85</v>
      </c>
      <c r="F1409" s="32"/>
    </row>
    <row r="1410" ht="20.1" customHeight="1" spans="1:6">
      <c r="A1410" s="32">
        <v>1408</v>
      </c>
      <c r="B1410" s="44" t="s">
        <v>1966</v>
      </c>
      <c r="C1410" s="45">
        <v>59.64</v>
      </c>
      <c r="D1410" s="46" t="s">
        <v>552</v>
      </c>
      <c r="E1410" s="46" t="s">
        <v>85</v>
      </c>
      <c r="F1410" s="32"/>
    </row>
    <row r="1411" ht="20.1" customHeight="1" spans="1:6">
      <c r="A1411" s="32">
        <v>1409</v>
      </c>
      <c r="B1411" s="44" t="s">
        <v>1967</v>
      </c>
      <c r="C1411" s="45">
        <v>59.64</v>
      </c>
      <c r="D1411" s="46" t="s">
        <v>552</v>
      </c>
      <c r="E1411" s="46" t="s">
        <v>85</v>
      </c>
      <c r="F1411" s="32"/>
    </row>
    <row r="1412" ht="20.1" customHeight="1" spans="1:6">
      <c r="A1412" s="32">
        <v>1410</v>
      </c>
      <c r="B1412" s="44" t="s">
        <v>1968</v>
      </c>
      <c r="C1412" s="45">
        <v>59.64</v>
      </c>
      <c r="D1412" s="46" t="s">
        <v>552</v>
      </c>
      <c r="E1412" s="46" t="s">
        <v>85</v>
      </c>
      <c r="F1412" s="32"/>
    </row>
    <row r="1413" ht="20.1" customHeight="1" spans="1:6">
      <c r="A1413" s="32">
        <v>1411</v>
      </c>
      <c r="B1413" s="44" t="s">
        <v>1969</v>
      </c>
      <c r="C1413" s="45">
        <v>60.62</v>
      </c>
      <c r="D1413" s="46" t="s">
        <v>552</v>
      </c>
      <c r="E1413" s="46" t="s">
        <v>85</v>
      </c>
      <c r="F1413" s="32"/>
    </row>
    <row r="1414" ht="20.1" customHeight="1" spans="1:6">
      <c r="A1414" s="32">
        <v>1412</v>
      </c>
      <c r="B1414" s="44" t="s">
        <v>1970</v>
      </c>
      <c r="C1414" s="45">
        <v>60.12</v>
      </c>
      <c r="D1414" s="46" t="s">
        <v>552</v>
      </c>
      <c r="E1414" s="46" t="s">
        <v>83</v>
      </c>
      <c r="F1414" s="32"/>
    </row>
    <row r="1415" ht="20.1" customHeight="1" spans="1:6">
      <c r="A1415" s="32">
        <v>1413</v>
      </c>
      <c r="B1415" s="44" t="s">
        <v>1971</v>
      </c>
      <c r="C1415" s="45">
        <v>59.63</v>
      </c>
      <c r="D1415" s="46" t="s">
        <v>552</v>
      </c>
      <c r="E1415" s="46" t="s">
        <v>83</v>
      </c>
      <c r="F1415" s="32"/>
    </row>
    <row r="1416" ht="20.1" customHeight="1" spans="1:6">
      <c r="A1416" s="32">
        <v>1414</v>
      </c>
      <c r="B1416" s="44" t="s">
        <v>1972</v>
      </c>
      <c r="C1416" s="45">
        <v>59.63</v>
      </c>
      <c r="D1416" s="46" t="s">
        <v>552</v>
      </c>
      <c r="E1416" s="46" t="s">
        <v>83</v>
      </c>
      <c r="F1416" s="32"/>
    </row>
    <row r="1417" ht="20.1" customHeight="1" spans="1:6">
      <c r="A1417" s="32">
        <v>1415</v>
      </c>
      <c r="B1417" s="44" t="s">
        <v>1973</v>
      </c>
      <c r="C1417" s="45">
        <v>59.63</v>
      </c>
      <c r="D1417" s="46" t="s">
        <v>552</v>
      </c>
      <c r="E1417" s="46" t="s">
        <v>83</v>
      </c>
      <c r="F1417" s="32"/>
    </row>
    <row r="1418" ht="20.1" customHeight="1" spans="1:6">
      <c r="A1418" s="32">
        <v>1416</v>
      </c>
      <c r="B1418" s="44" t="s">
        <v>1974</v>
      </c>
      <c r="C1418" s="45">
        <v>59.63</v>
      </c>
      <c r="D1418" s="46" t="s">
        <v>552</v>
      </c>
      <c r="E1418" s="46" t="s">
        <v>83</v>
      </c>
      <c r="F1418" s="32"/>
    </row>
    <row r="1419" ht="20.1" customHeight="1" spans="1:6">
      <c r="A1419" s="32">
        <v>1417</v>
      </c>
      <c r="B1419" s="44" t="s">
        <v>1975</v>
      </c>
      <c r="C1419" s="45">
        <v>59.63</v>
      </c>
      <c r="D1419" s="46" t="s">
        <v>552</v>
      </c>
      <c r="E1419" s="46" t="s">
        <v>83</v>
      </c>
      <c r="F1419" s="32"/>
    </row>
    <row r="1420" ht="20.1" customHeight="1" spans="1:6">
      <c r="A1420" s="32">
        <v>1418</v>
      </c>
      <c r="B1420" s="44" t="s">
        <v>1976</v>
      </c>
      <c r="C1420" s="45">
        <v>59.63</v>
      </c>
      <c r="D1420" s="46" t="s">
        <v>552</v>
      </c>
      <c r="E1420" s="46" t="s">
        <v>83</v>
      </c>
      <c r="F1420" s="32"/>
    </row>
    <row r="1421" ht="20.1" customHeight="1" spans="1:6">
      <c r="A1421" s="32">
        <v>1419</v>
      </c>
      <c r="B1421" s="44" t="s">
        <v>1977</v>
      </c>
      <c r="C1421" s="45">
        <v>51.16</v>
      </c>
      <c r="D1421" s="46" t="s">
        <v>552</v>
      </c>
      <c r="E1421" s="46" t="s">
        <v>149</v>
      </c>
      <c r="F1421" s="32"/>
    </row>
    <row r="1422" ht="20.1" customHeight="1" spans="1:6">
      <c r="A1422" s="32">
        <v>1420</v>
      </c>
      <c r="B1422" s="44" t="s">
        <v>1978</v>
      </c>
      <c r="C1422" s="45">
        <v>50.86</v>
      </c>
      <c r="D1422" s="46" t="s">
        <v>552</v>
      </c>
      <c r="E1422" s="46" t="s">
        <v>149</v>
      </c>
      <c r="F1422" s="32"/>
    </row>
    <row r="1423" ht="20.1" customHeight="1" spans="1:6">
      <c r="A1423" s="32">
        <v>1421</v>
      </c>
      <c r="B1423" s="44" t="s">
        <v>1979</v>
      </c>
      <c r="C1423" s="45">
        <v>50.86</v>
      </c>
      <c r="D1423" s="46" t="s">
        <v>552</v>
      </c>
      <c r="E1423" s="46" t="s">
        <v>149</v>
      </c>
      <c r="F1423" s="32"/>
    </row>
    <row r="1424" ht="20.1" customHeight="1" spans="1:6">
      <c r="A1424" s="32">
        <v>1422</v>
      </c>
      <c r="B1424" s="44" t="s">
        <v>1980</v>
      </c>
      <c r="C1424" s="45">
        <v>50.86</v>
      </c>
      <c r="D1424" s="46" t="s">
        <v>552</v>
      </c>
      <c r="E1424" s="46" t="s">
        <v>149</v>
      </c>
      <c r="F1424" s="32"/>
    </row>
    <row r="1425" ht="20.1" customHeight="1" spans="1:6">
      <c r="A1425" s="32">
        <v>1423</v>
      </c>
      <c r="B1425" s="44" t="s">
        <v>1981</v>
      </c>
      <c r="C1425" s="45">
        <v>51.08</v>
      </c>
      <c r="D1425" s="46" t="s">
        <v>552</v>
      </c>
      <c r="E1425" s="46" t="s">
        <v>149</v>
      </c>
      <c r="F1425" s="32"/>
    </row>
    <row r="1426" ht="20.1" customHeight="1" spans="1:6">
      <c r="A1426" s="32">
        <v>1424</v>
      </c>
      <c r="B1426" s="44" t="s">
        <v>1982</v>
      </c>
      <c r="C1426" s="45">
        <v>44.75</v>
      </c>
      <c r="D1426" s="46" t="s">
        <v>552</v>
      </c>
      <c r="E1426" s="46" t="s">
        <v>149</v>
      </c>
      <c r="F1426" s="32"/>
    </row>
    <row r="1427" ht="20.1" customHeight="1" spans="1:6">
      <c r="A1427" s="32">
        <v>1425</v>
      </c>
      <c r="B1427" s="44" t="s">
        <v>1983</v>
      </c>
      <c r="C1427" s="45">
        <v>59.86</v>
      </c>
      <c r="D1427" s="46" t="s">
        <v>552</v>
      </c>
      <c r="E1427" s="46" t="s">
        <v>85</v>
      </c>
      <c r="F1427" s="32"/>
    </row>
    <row r="1428" ht="20.1" customHeight="1" spans="1:6">
      <c r="A1428" s="32">
        <v>1426</v>
      </c>
      <c r="B1428" s="44" t="s">
        <v>1984</v>
      </c>
      <c r="C1428" s="45">
        <v>59.64</v>
      </c>
      <c r="D1428" s="46" t="s">
        <v>552</v>
      </c>
      <c r="E1428" s="46" t="s">
        <v>85</v>
      </c>
      <c r="F1428" s="32"/>
    </row>
    <row r="1429" ht="20.1" customHeight="1" spans="1:6">
      <c r="A1429" s="32">
        <v>1427</v>
      </c>
      <c r="B1429" s="44" t="s">
        <v>1985</v>
      </c>
      <c r="C1429" s="45">
        <v>59.64</v>
      </c>
      <c r="D1429" s="46" t="s">
        <v>552</v>
      </c>
      <c r="E1429" s="46" t="s">
        <v>85</v>
      </c>
      <c r="F1429" s="32"/>
    </row>
    <row r="1430" ht="20.1" customHeight="1" spans="1:6">
      <c r="A1430" s="32">
        <v>1428</v>
      </c>
      <c r="B1430" s="44" t="s">
        <v>1986</v>
      </c>
      <c r="C1430" s="45">
        <v>59.64</v>
      </c>
      <c r="D1430" s="46" t="s">
        <v>552</v>
      </c>
      <c r="E1430" s="46" t="s">
        <v>85</v>
      </c>
      <c r="F1430" s="32"/>
    </row>
    <row r="1431" ht="20.1" customHeight="1" spans="1:6">
      <c r="A1431" s="32">
        <v>1429</v>
      </c>
      <c r="B1431" s="44" t="s">
        <v>1987</v>
      </c>
      <c r="C1431" s="45">
        <v>59.64</v>
      </c>
      <c r="D1431" s="46" t="s">
        <v>552</v>
      </c>
      <c r="E1431" s="46" t="s">
        <v>85</v>
      </c>
      <c r="F1431" s="32"/>
    </row>
    <row r="1432" ht="20.1" customHeight="1" spans="1:6">
      <c r="A1432" s="32">
        <v>1430</v>
      </c>
      <c r="B1432" s="44" t="s">
        <v>1988</v>
      </c>
      <c r="C1432" s="45">
        <v>60.62</v>
      </c>
      <c r="D1432" s="46" t="s">
        <v>552</v>
      </c>
      <c r="E1432" s="46" t="s">
        <v>85</v>
      </c>
      <c r="F1432" s="32"/>
    </row>
    <row r="1433" ht="20.1" customHeight="1" spans="1:6">
      <c r="A1433" s="32">
        <v>1431</v>
      </c>
      <c r="B1433" s="44" t="s">
        <v>1989</v>
      </c>
      <c r="C1433" s="45">
        <v>60.12</v>
      </c>
      <c r="D1433" s="46" t="s">
        <v>552</v>
      </c>
      <c r="E1433" s="46" t="s">
        <v>83</v>
      </c>
      <c r="F1433" s="32"/>
    </row>
    <row r="1434" ht="20.1" customHeight="1" spans="1:6">
      <c r="A1434" s="32">
        <v>1432</v>
      </c>
      <c r="B1434" s="44" t="s">
        <v>1990</v>
      </c>
      <c r="C1434" s="45">
        <v>59.63</v>
      </c>
      <c r="D1434" s="46" t="s">
        <v>552</v>
      </c>
      <c r="E1434" s="46" t="s">
        <v>83</v>
      </c>
      <c r="F1434" s="32"/>
    </row>
    <row r="1435" ht="20.1" customHeight="1" spans="1:6">
      <c r="A1435" s="32">
        <v>1433</v>
      </c>
      <c r="B1435" s="44" t="s">
        <v>1991</v>
      </c>
      <c r="C1435" s="45">
        <v>59.63</v>
      </c>
      <c r="D1435" s="46" t="s">
        <v>552</v>
      </c>
      <c r="E1435" s="46" t="s">
        <v>83</v>
      </c>
      <c r="F1435" s="32"/>
    </row>
    <row r="1436" ht="20.1" customHeight="1" spans="1:6">
      <c r="A1436" s="32">
        <v>1434</v>
      </c>
      <c r="B1436" s="44" t="s">
        <v>1992</v>
      </c>
      <c r="C1436" s="45">
        <v>59.63</v>
      </c>
      <c r="D1436" s="46" t="s">
        <v>552</v>
      </c>
      <c r="E1436" s="46" t="s">
        <v>83</v>
      </c>
      <c r="F1436" s="32"/>
    </row>
    <row r="1437" ht="20.1" customHeight="1" spans="1:6">
      <c r="A1437" s="32">
        <v>1435</v>
      </c>
      <c r="B1437" s="44" t="s">
        <v>1993</v>
      </c>
      <c r="C1437" s="45">
        <v>59.63</v>
      </c>
      <c r="D1437" s="46" t="s">
        <v>552</v>
      </c>
      <c r="E1437" s="46" t="s">
        <v>83</v>
      </c>
      <c r="F1437" s="32"/>
    </row>
    <row r="1438" ht="20.1" customHeight="1" spans="1:6">
      <c r="A1438" s="32">
        <v>1436</v>
      </c>
      <c r="B1438" s="44" t="s">
        <v>1994</v>
      </c>
      <c r="C1438" s="45">
        <v>59.63</v>
      </c>
      <c r="D1438" s="46" t="s">
        <v>552</v>
      </c>
      <c r="E1438" s="46" t="s">
        <v>83</v>
      </c>
      <c r="F1438" s="32"/>
    </row>
    <row r="1439" ht="20.1" customHeight="1" spans="1:6">
      <c r="A1439" s="32">
        <v>1437</v>
      </c>
      <c r="B1439" s="44" t="s">
        <v>1995</v>
      </c>
      <c r="C1439" s="45">
        <v>59.63</v>
      </c>
      <c r="D1439" s="46" t="s">
        <v>552</v>
      </c>
      <c r="E1439" s="46" t="s">
        <v>83</v>
      </c>
      <c r="F1439" s="32"/>
    </row>
    <row r="1440" ht="20.1" customHeight="1" spans="1:6">
      <c r="A1440" s="32">
        <v>1438</v>
      </c>
      <c r="B1440" s="44" t="s">
        <v>1996</v>
      </c>
      <c r="C1440" s="45">
        <v>51.16</v>
      </c>
      <c r="D1440" s="46" t="s">
        <v>552</v>
      </c>
      <c r="E1440" s="46" t="s">
        <v>149</v>
      </c>
      <c r="F1440" s="32"/>
    </row>
    <row r="1441" ht="20.1" customHeight="1" spans="1:6">
      <c r="A1441" s="32">
        <v>1439</v>
      </c>
      <c r="B1441" s="44" t="s">
        <v>1997</v>
      </c>
      <c r="C1441" s="45">
        <v>50.86</v>
      </c>
      <c r="D1441" s="46" t="s">
        <v>552</v>
      </c>
      <c r="E1441" s="46" t="s">
        <v>149</v>
      </c>
      <c r="F1441" s="32"/>
    </row>
    <row r="1442" ht="20.1" customHeight="1" spans="1:6">
      <c r="A1442" s="32">
        <v>1440</v>
      </c>
      <c r="B1442" s="44" t="s">
        <v>1998</v>
      </c>
      <c r="C1442" s="45">
        <v>50.86</v>
      </c>
      <c r="D1442" s="46" t="s">
        <v>552</v>
      </c>
      <c r="E1442" s="46" t="s">
        <v>149</v>
      </c>
      <c r="F1442" s="32"/>
    </row>
    <row r="1443" ht="20.1" customHeight="1" spans="1:6">
      <c r="A1443" s="32">
        <v>1441</v>
      </c>
      <c r="B1443" s="44" t="s">
        <v>1999</v>
      </c>
      <c r="C1443" s="45">
        <v>50.86</v>
      </c>
      <c r="D1443" s="46" t="s">
        <v>552</v>
      </c>
      <c r="E1443" s="46" t="s">
        <v>149</v>
      </c>
      <c r="F1443" s="32"/>
    </row>
    <row r="1444" ht="20.1" customHeight="1" spans="1:6">
      <c r="A1444" s="32">
        <v>1442</v>
      </c>
      <c r="B1444" s="44" t="s">
        <v>2000</v>
      </c>
      <c r="C1444" s="45">
        <v>51.08</v>
      </c>
      <c r="D1444" s="46" t="s">
        <v>552</v>
      </c>
      <c r="E1444" s="46" t="s">
        <v>149</v>
      </c>
      <c r="F1444" s="32"/>
    </row>
    <row r="1445" ht="20.1" customHeight="1" spans="1:6">
      <c r="A1445" s="32">
        <v>1443</v>
      </c>
      <c r="B1445" s="44" t="s">
        <v>2001</v>
      </c>
      <c r="C1445" s="45">
        <v>44.75</v>
      </c>
      <c r="D1445" s="46" t="s">
        <v>552</v>
      </c>
      <c r="E1445" s="46" t="s">
        <v>149</v>
      </c>
      <c r="F1445" s="32"/>
    </row>
    <row r="1446" ht="20.1" customHeight="1" spans="1:6">
      <c r="A1446" s="32">
        <v>1444</v>
      </c>
      <c r="B1446" s="44" t="s">
        <v>2002</v>
      </c>
      <c r="C1446" s="45">
        <v>59.86</v>
      </c>
      <c r="D1446" s="46" t="s">
        <v>552</v>
      </c>
      <c r="E1446" s="46" t="s">
        <v>85</v>
      </c>
      <c r="F1446" s="32"/>
    </row>
    <row r="1447" ht="20.1" customHeight="1" spans="1:6">
      <c r="A1447" s="32">
        <v>1445</v>
      </c>
      <c r="B1447" s="44" t="s">
        <v>2003</v>
      </c>
      <c r="C1447" s="45">
        <v>59.64</v>
      </c>
      <c r="D1447" s="46" t="s">
        <v>552</v>
      </c>
      <c r="E1447" s="46" t="s">
        <v>85</v>
      </c>
      <c r="F1447" s="32"/>
    </row>
    <row r="1448" ht="20.1" customHeight="1" spans="1:6">
      <c r="A1448" s="32">
        <v>1446</v>
      </c>
      <c r="B1448" s="44" t="s">
        <v>2004</v>
      </c>
      <c r="C1448" s="45">
        <v>59.64</v>
      </c>
      <c r="D1448" s="46" t="s">
        <v>552</v>
      </c>
      <c r="E1448" s="46" t="s">
        <v>85</v>
      </c>
      <c r="F1448" s="32"/>
    </row>
    <row r="1449" ht="20.1" customHeight="1" spans="1:6">
      <c r="A1449" s="32">
        <v>1447</v>
      </c>
      <c r="B1449" s="44" t="s">
        <v>2005</v>
      </c>
      <c r="C1449" s="45">
        <v>59.64</v>
      </c>
      <c r="D1449" s="46" t="s">
        <v>552</v>
      </c>
      <c r="E1449" s="46" t="s">
        <v>85</v>
      </c>
      <c r="F1449" s="32"/>
    </row>
    <row r="1450" ht="20.1" customHeight="1" spans="1:6">
      <c r="A1450" s="32">
        <v>1448</v>
      </c>
      <c r="B1450" s="44" t="s">
        <v>2006</v>
      </c>
      <c r="C1450" s="45">
        <v>59.64</v>
      </c>
      <c r="D1450" s="46" t="s">
        <v>552</v>
      </c>
      <c r="E1450" s="46" t="s">
        <v>85</v>
      </c>
      <c r="F1450" s="32"/>
    </row>
    <row r="1451" ht="20.1" customHeight="1" spans="1:6">
      <c r="A1451" s="32">
        <v>1449</v>
      </c>
      <c r="B1451" s="44" t="s">
        <v>2007</v>
      </c>
      <c r="C1451" s="45">
        <v>60.62</v>
      </c>
      <c r="D1451" s="46" t="s">
        <v>552</v>
      </c>
      <c r="E1451" s="46" t="s">
        <v>85</v>
      </c>
      <c r="F1451" s="32"/>
    </row>
    <row r="1452" ht="20.1" customHeight="1" spans="1:6">
      <c r="A1452" s="32">
        <v>1450</v>
      </c>
      <c r="B1452" s="44" t="s">
        <v>2008</v>
      </c>
      <c r="C1452" s="45">
        <v>60.12</v>
      </c>
      <c r="D1452" s="46" t="s">
        <v>552</v>
      </c>
      <c r="E1452" s="46" t="s">
        <v>83</v>
      </c>
      <c r="F1452" s="32"/>
    </row>
    <row r="1453" ht="20.1" customHeight="1" spans="1:6">
      <c r="A1453" s="32">
        <v>1451</v>
      </c>
      <c r="B1453" s="44" t="s">
        <v>2009</v>
      </c>
      <c r="C1453" s="45">
        <v>59.63</v>
      </c>
      <c r="D1453" s="46" t="s">
        <v>552</v>
      </c>
      <c r="E1453" s="46" t="s">
        <v>83</v>
      </c>
      <c r="F1453" s="32"/>
    </row>
    <row r="1454" ht="20.1" customHeight="1" spans="1:6">
      <c r="A1454" s="32">
        <v>1452</v>
      </c>
      <c r="B1454" s="44" t="s">
        <v>2010</v>
      </c>
      <c r="C1454" s="45">
        <v>59.63</v>
      </c>
      <c r="D1454" s="46" t="s">
        <v>552</v>
      </c>
      <c r="E1454" s="46" t="s">
        <v>83</v>
      </c>
      <c r="F1454" s="32"/>
    </row>
    <row r="1455" ht="20.1" customHeight="1" spans="1:6">
      <c r="A1455" s="32">
        <v>1453</v>
      </c>
      <c r="B1455" s="44" t="s">
        <v>2011</v>
      </c>
      <c r="C1455" s="45">
        <v>59.63</v>
      </c>
      <c r="D1455" s="46" t="s">
        <v>552</v>
      </c>
      <c r="E1455" s="46" t="s">
        <v>83</v>
      </c>
      <c r="F1455" s="32"/>
    </row>
    <row r="1456" ht="20.1" customHeight="1" spans="1:6">
      <c r="A1456" s="32">
        <v>1454</v>
      </c>
      <c r="B1456" s="44" t="s">
        <v>2012</v>
      </c>
      <c r="C1456" s="45">
        <v>59.63</v>
      </c>
      <c r="D1456" s="46" t="s">
        <v>552</v>
      </c>
      <c r="E1456" s="46" t="s">
        <v>83</v>
      </c>
      <c r="F1456" s="32"/>
    </row>
    <row r="1457" ht="20.1" customHeight="1" spans="1:6">
      <c r="A1457" s="32">
        <v>1455</v>
      </c>
      <c r="B1457" s="44" t="s">
        <v>2013</v>
      </c>
      <c r="C1457" s="45">
        <v>59.63</v>
      </c>
      <c r="D1457" s="46" t="s">
        <v>552</v>
      </c>
      <c r="E1457" s="46" t="s">
        <v>83</v>
      </c>
      <c r="F1457" s="32"/>
    </row>
    <row r="1458" ht="20.1" customHeight="1" spans="1:6">
      <c r="A1458" s="32">
        <v>1456</v>
      </c>
      <c r="B1458" s="44" t="s">
        <v>2014</v>
      </c>
      <c r="C1458" s="45">
        <v>59.63</v>
      </c>
      <c r="D1458" s="46" t="s">
        <v>552</v>
      </c>
      <c r="E1458" s="46" t="s">
        <v>83</v>
      </c>
      <c r="F1458" s="32"/>
    </row>
    <row r="1459" ht="20.1" customHeight="1" spans="1:6">
      <c r="A1459" s="32">
        <v>1457</v>
      </c>
      <c r="B1459" s="44" t="s">
        <v>2015</v>
      </c>
      <c r="C1459" s="45">
        <v>51.16</v>
      </c>
      <c r="D1459" s="46" t="s">
        <v>552</v>
      </c>
      <c r="E1459" s="46" t="s">
        <v>149</v>
      </c>
      <c r="F1459" s="32"/>
    </row>
    <row r="1460" ht="20.1" customHeight="1" spans="1:6">
      <c r="A1460" s="32">
        <v>1458</v>
      </c>
      <c r="B1460" s="44" t="s">
        <v>2016</v>
      </c>
      <c r="C1460" s="45">
        <v>50.86</v>
      </c>
      <c r="D1460" s="46" t="s">
        <v>552</v>
      </c>
      <c r="E1460" s="46" t="s">
        <v>149</v>
      </c>
      <c r="F1460" s="32"/>
    </row>
    <row r="1461" ht="20.1" customHeight="1" spans="1:6">
      <c r="A1461" s="32">
        <v>1459</v>
      </c>
      <c r="B1461" s="44" t="s">
        <v>2017</v>
      </c>
      <c r="C1461" s="45">
        <v>50.86</v>
      </c>
      <c r="D1461" s="46" t="s">
        <v>552</v>
      </c>
      <c r="E1461" s="46" t="s">
        <v>149</v>
      </c>
      <c r="F1461" s="32"/>
    </row>
    <row r="1462" ht="20.1" customHeight="1" spans="1:6">
      <c r="A1462" s="32">
        <v>1460</v>
      </c>
      <c r="B1462" s="44" t="s">
        <v>2018</v>
      </c>
      <c r="C1462" s="45">
        <v>50.86</v>
      </c>
      <c r="D1462" s="46" t="s">
        <v>552</v>
      </c>
      <c r="E1462" s="46" t="s">
        <v>149</v>
      </c>
      <c r="F1462" s="32"/>
    </row>
    <row r="1463" ht="20.1" customHeight="1" spans="1:6">
      <c r="A1463" s="32">
        <v>1461</v>
      </c>
      <c r="B1463" s="44" t="s">
        <v>2019</v>
      </c>
      <c r="C1463" s="45">
        <v>51.08</v>
      </c>
      <c r="D1463" s="46" t="s">
        <v>552</v>
      </c>
      <c r="E1463" s="46" t="s">
        <v>149</v>
      </c>
      <c r="F1463" s="32"/>
    </row>
    <row r="1464" ht="20.1" customHeight="1" spans="1:6">
      <c r="A1464" s="32">
        <v>1462</v>
      </c>
      <c r="B1464" s="44" t="s">
        <v>2020</v>
      </c>
      <c r="C1464" s="45">
        <v>44.75</v>
      </c>
      <c r="D1464" s="46" t="s">
        <v>552</v>
      </c>
      <c r="E1464" s="46" t="s">
        <v>149</v>
      </c>
      <c r="F1464" s="32"/>
    </row>
    <row r="1465" ht="20.1" customHeight="1" spans="1:6">
      <c r="A1465" s="32">
        <v>1463</v>
      </c>
      <c r="B1465" s="44" t="s">
        <v>2021</v>
      </c>
      <c r="C1465" s="45">
        <v>59.86</v>
      </c>
      <c r="D1465" s="46" t="s">
        <v>552</v>
      </c>
      <c r="E1465" s="46" t="s">
        <v>85</v>
      </c>
      <c r="F1465" s="32"/>
    </row>
    <row r="1466" ht="20.1" customHeight="1" spans="1:6">
      <c r="A1466" s="32">
        <v>1464</v>
      </c>
      <c r="B1466" s="44" t="s">
        <v>2022</v>
      </c>
      <c r="C1466" s="45">
        <v>59.64</v>
      </c>
      <c r="D1466" s="46" t="s">
        <v>552</v>
      </c>
      <c r="E1466" s="46" t="s">
        <v>85</v>
      </c>
      <c r="F1466" s="32"/>
    </row>
    <row r="1467" ht="20.1" customHeight="1" spans="1:6">
      <c r="A1467" s="32">
        <v>1465</v>
      </c>
      <c r="B1467" s="44" t="s">
        <v>2023</v>
      </c>
      <c r="C1467" s="45">
        <v>59.64</v>
      </c>
      <c r="D1467" s="46" t="s">
        <v>552</v>
      </c>
      <c r="E1467" s="46" t="s">
        <v>85</v>
      </c>
      <c r="F1467" s="32"/>
    </row>
    <row r="1468" ht="20.1" customHeight="1" spans="1:6">
      <c r="A1468" s="32">
        <v>1466</v>
      </c>
      <c r="B1468" s="44" t="s">
        <v>2024</v>
      </c>
      <c r="C1468" s="45">
        <v>59.64</v>
      </c>
      <c r="D1468" s="46" t="s">
        <v>552</v>
      </c>
      <c r="E1468" s="46" t="s">
        <v>85</v>
      </c>
      <c r="F1468" s="32"/>
    </row>
    <row r="1469" ht="20.1" customHeight="1" spans="1:6">
      <c r="A1469" s="32">
        <v>1467</v>
      </c>
      <c r="B1469" s="44" t="s">
        <v>2025</v>
      </c>
      <c r="C1469" s="45">
        <v>59.64</v>
      </c>
      <c r="D1469" s="46" t="s">
        <v>552</v>
      </c>
      <c r="E1469" s="46" t="s">
        <v>85</v>
      </c>
      <c r="F1469" s="32"/>
    </row>
    <row r="1470" ht="20.1" customHeight="1" spans="1:6">
      <c r="A1470" s="32">
        <v>1468</v>
      </c>
      <c r="B1470" s="44" t="s">
        <v>2026</v>
      </c>
      <c r="C1470" s="45">
        <v>60.62</v>
      </c>
      <c r="D1470" s="46" t="s">
        <v>552</v>
      </c>
      <c r="E1470" s="46" t="s">
        <v>85</v>
      </c>
      <c r="F1470" s="32"/>
    </row>
    <row r="1471" ht="20.1" customHeight="1" spans="1:6">
      <c r="A1471" s="32">
        <v>1469</v>
      </c>
      <c r="B1471" s="44" t="s">
        <v>2027</v>
      </c>
      <c r="C1471" s="45">
        <v>60.12</v>
      </c>
      <c r="D1471" s="46" t="s">
        <v>552</v>
      </c>
      <c r="E1471" s="46" t="s">
        <v>83</v>
      </c>
      <c r="F1471" s="32"/>
    </row>
    <row r="1472" ht="20.1" customHeight="1" spans="1:6">
      <c r="A1472" s="32">
        <v>1470</v>
      </c>
      <c r="B1472" s="44" t="s">
        <v>2028</v>
      </c>
      <c r="C1472" s="45">
        <v>59.63</v>
      </c>
      <c r="D1472" s="46" t="s">
        <v>552</v>
      </c>
      <c r="E1472" s="46" t="s">
        <v>83</v>
      </c>
      <c r="F1472" s="32"/>
    </row>
    <row r="1473" ht="20.1" customHeight="1" spans="1:6">
      <c r="A1473" s="32">
        <v>1471</v>
      </c>
      <c r="B1473" s="44" t="s">
        <v>2029</v>
      </c>
      <c r="C1473" s="45">
        <v>59.63</v>
      </c>
      <c r="D1473" s="46" t="s">
        <v>552</v>
      </c>
      <c r="E1473" s="46" t="s">
        <v>83</v>
      </c>
      <c r="F1473" s="32"/>
    </row>
    <row r="1474" ht="20.1" customHeight="1" spans="1:6">
      <c r="A1474" s="32">
        <v>1472</v>
      </c>
      <c r="B1474" s="44" t="s">
        <v>2030</v>
      </c>
      <c r="C1474" s="45">
        <v>59.63</v>
      </c>
      <c r="D1474" s="46" t="s">
        <v>552</v>
      </c>
      <c r="E1474" s="46" t="s">
        <v>83</v>
      </c>
      <c r="F1474" s="32"/>
    </row>
    <row r="1475" ht="20.1" customHeight="1" spans="1:6">
      <c r="A1475" s="32">
        <v>1473</v>
      </c>
      <c r="B1475" s="44" t="s">
        <v>2031</v>
      </c>
      <c r="C1475" s="45">
        <v>59.63</v>
      </c>
      <c r="D1475" s="46" t="s">
        <v>552</v>
      </c>
      <c r="E1475" s="46" t="s">
        <v>83</v>
      </c>
      <c r="F1475" s="32"/>
    </row>
    <row r="1476" ht="20.1" customHeight="1" spans="1:6">
      <c r="A1476" s="32">
        <v>1474</v>
      </c>
      <c r="B1476" s="44" t="s">
        <v>2032</v>
      </c>
      <c r="C1476" s="45">
        <v>59.63</v>
      </c>
      <c r="D1476" s="46" t="s">
        <v>552</v>
      </c>
      <c r="E1476" s="46" t="s">
        <v>83</v>
      </c>
      <c r="F1476" s="32"/>
    </row>
    <row r="1477" ht="20.1" customHeight="1" spans="1:6">
      <c r="A1477" s="32">
        <v>1475</v>
      </c>
      <c r="B1477" s="44" t="s">
        <v>2033</v>
      </c>
      <c r="C1477" s="45">
        <v>59.63</v>
      </c>
      <c r="D1477" s="46" t="s">
        <v>552</v>
      </c>
      <c r="E1477" s="46" t="s">
        <v>83</v>
      </c>
      <c r="F1477" s="32"/>
    </row>
    <row r="1478" ht="20.1" customHeight="1" spans="1:6">
      <c r="A1478" s="32">
        <v>1476</v>
      </c>
      <c r="B1478" s="44" t="s">
        <v>2034</v>
      </c>
      <c r="C1478" s="45">
        <v>51.16</v>
      </c>
      <c r="D1478" s="46" t="s">
        <v>552</v>
      </c>
      <c r="E1478" s="46" t="s">
        <v>149</v>
      </c>
      <c r="F1478" s="32"/>
    </row>
    <row r="1479" ht="20.1" customHeight="1" spans="1:6">
      <c r="A1479" s="32">
        <v>1477</v>
      </c>
      <c r="B1479" s="44" t="s">
        <v>2035</v>
      </c>
      <c r="C1479" s="45">
        <v>50.86</v>
      </c>
      <c r="D1479" s="46" t="s">
        <v>552</v>
      </c>
      <c r="E1479" s="46" t="s">
        <v>149</v>
      </c>
      <c r="F1479" s="32"/>
    </row>
    <row r="1480" ht="20.1" customHeight="1" spans="1:6">
      <c r="A1480" s="32">
        <v>1478</v>
      </c>
      <c r="B1480" s="44" t="s">
        <v>2036</v>
      </c>
      <c r="C1480" s="45">
        <v>50.86</v>
      </c>
      <c r="D1480" s="46" t="s">
        <v>552</v>
      </c>
      <c r="E1480" s="46" t="s">
        <v>149</v>
      </c>
      <c r="F1480" s="32"/>
    </row>
    <row r="1481" ht="20.1" customHeight="1" spans="1:6">
      <c r="A1481" s="32">
        <v>1479</v>
      </c>
      <c r="B1481" s="44" t="s">
        <v>2037</v>
      </c>
      <c r="C1481" s="45">
        <v>50.86</v>
      </c>
      <c r="D1481" s="46" t="s">
        <v>552</v>
      </c>
      <c r="E1481" s="46" t="s">
        <v>149</v>
      </c>
      <c r="F1481" s="32"/>
    </row>
    <row r="1482" ht="20.1" customHeight="1" spans="1:6">
      <c r="A1482" s="32">
        <v>1480</v>
      </c>
      <c r="B1482" s="44" t="s">
        <v>2038</v>
      </c>
      <c r="C1482" s="45">
        <v>51.08</v>
      </c>
      <c r="D1482" s="46" t="s">
        <v>552</v>
      </c>
      <c r="E1482" s="46" t="s">
        <v>149</v>
      </c>
      <c r="F1482" s="32"/>
    </row>
    <row r="1483" ht="20.1" customHeight="1" spans="1:6">
      <c r="A1483" s="32">
        <v>1481</v>
      </c>
      <c r="B1483" s="44" t="s">
        <v>2039</v>
      </c>
      <c r="C1483" s="45">
        <v>44.75</v>
      </c>
      <c r="D1483" s="46" t="s">
        <v>552</v>
      </c>
      <c r="E1483" s="46" t="s">
        <v>149</v>
      </c>
      <c r="F1483" s="32"/>
    </row>
    <row r="1484" ht="20.1" customHeight="1" spans="1:6">
      <c r="A1484" s="32">
        <v>1482</v>
      </c>
      <c r="B1484" s="44" t="s">
        <v>2040</v>
      </c>
      <c r="C1484" s="45">
        <v>59.86</v>
      </c>
      <c r="D1484" s="46" t="s">
        <v>552</v>
      </c>
      <c r="E1484" s="46" t="s">
        <v>85</v>
      </c>
      <c r="F1484" s="32"/>
    </row>
    <row r="1485" ht="20.1" customHeight="1" spans="1:6">
      <c r="A1485" s="32">
        <v>1483</v>
      </c>
      <c r="B1485" s="44" t="s">
        <v>2041</v>
      </c>
      <c r="C1485" s="45">
        <v>59.64</v>
      </c>
      <c r="D1485" s="46" t="s">
        <v>552</v>
      </c>
      <c r="E1485" s="46" t="s">
        <v>85</v>
      </c>
      <c r="F1485" s="32"/>
    </row>
    <row r="1486" ht="20.1" customHeight="1" spans="1:6">
      <c r="A1486" s="32">
        <v>1484</v>
      </c>
      <c r="B1486" s="44" t="s">
        <v>2042</v>
      </c>
      <c r="C1486" s="45">
        <v>59.64</v>
      </c>
      <c r="D1486" s="46" t="s">
        <v>552</v>
      </c>
      <c r="E1486" s="46" t="s">
        <v>85</v>
      </c>
      <c r="F1486" s="32"/>
    </row>
    <row r="1487" ht="20.1" customHeight="1" spans="1:6">
      <c r="A1487" s="32">
        <v>1485</v>
      </c>
      <c r="B1487" s="44" t="s">
        <v>2043</v>
      </c>
      <c r="C1487" s="45">
        <v>59.64</v>
      </c>
      <c r="D1487" s="46" t="s">
        <v>552</v>
      </c>
      <c r="E1487" s="46" t="s">
        <v>85</v>
      </c>
      <c r="F1487" s="32"/>
    </row>
    <row r="1488" ht="20.1" customHeight="1" spans="1:6">
      <c r="A1488" s="32">
        <v>1486</v>
      </c>
      <c r="B1488" s="44" t="s">
        <v>2044</v>
      </c>
      <c r="C1488" s="45">
        <v>59.64</v>
      </c>
      <c r="D1488" s="46" t="s">
        <v>552</v>
      </c>
      <c r="E1488" s="46" t="s">
        <v>85</v>
      </c>
      <c r="F1488" s="32"/>
    </row>
    <row r="1489" ht="20.1" customHeight="1" spans="1:6">
      <c r="A1489" s="32">
        <v>1487</v>
      </c>
      <c r="B1489" s="44" t="s">
        <v>2045</v>
      </c>
      <c r="C1489" s="45">
        <v>60.62</v>
      </c>
      <c r="D1489" s="46" t="s">
        <v>552</v>
      </c>
      <c r="E1489" s="46" t="s">
        <v>85</v>
      </c>
      <c r="F1489" s="32"/>
    </row>
    <row r="1498" spans="2:2">
      <c r="B1498" s="32">
        <v>58.98</v>
      </c>
    </row>
    <row r="1499" spans="2:2">
      <c r="B1499" s="32">
        <v>58.88</v>
      </c>
    </row>
    <row r="1500" spans="2:2">
      <c r="B1500" s="32">
        <v>58.88</v>
      </c>
    </row>
    <row r="1501" spans="2:2">
      <c r="B1501" s="32">
        <v>58.88</v>
      </c>
    </row>
    <row r="1502" spans="2:2">
      <c r="B1502" s="32">
        <v>58.88</v>
      </c>
    </row>
    <row r="1503" spans="2:2">
      <c r="B1503" s="32">
        <v>59.01</v>
      </c>
    </row>
    <row r="1504" spans="2:2">
      <c r="B1504" s="32">
        <v>58.88</v>
      </c>
    </row>
    <row r="1505" spans="2:2">
      <c r="B1505" s="32">
        <v>58.88</v>
      </c>
    </row>
    <row r="1506" spans="2:2">
      <c r="B1506" s="32">
        <v>58.88</v>
      </c>
    </row>
    <row r="1507" spans="2:2">
      <c r="B1507" s="32">
        <v>58.88</v>
      </c>
    </row>
    <row r="1508" spans="2:2">
      <c r="B1508" s="32">
        <v>58.88</v>
      </c>
    </row>
    <row r="1509" spans="2:2">
      <c r="B1509" s="32">
        <v>58.88</v>
      </c>
    </row>
    <row r="1510" spans="2:2">
      <c r="B1510" s="32">
        <v>58.99</v>
      </c>
    </row>
    <row r="1511" spans="2:2">
      <c r="B1511" s="32">
        <v>58.88</v>
      </c>
    </row>
    <row r="1512" spans="2:2">
      <c r="B1512" s="32">
        <v>58.88</v>
      </c>
    </row>
    <row r="1513" spans="2:2">
      <c r="B1513" s="32">
        <v>58.88</v>
      </c>
    </row>
    <row r="1514" spans="2:2">
      <c r="B1514" s="32">
        <v>58.88</v>
      </c>
    </row>
    <row r="1515" spans="2:2">
      <c r="B1515" s="32">
        <v>58.88</v>
      </c>
    </row>
    <row r="1516" spans="2:2">
      <c r="B1516" s="32">
        <v>58.88</v>
      </c>
    </row>
    <row r="1517" spans="2:2">
      <c r="B1517" s="32">
        <v>59.01</v>
      </c>
    </row>
    <row r="1518" spans="2:2">
      <c r="B1518" s="32">
        <v>59.47</v>
      </c>
    </row>
    <row r="1519" spans="2:2">
      <c r="B1519" s="32">
        <v>59.27</v>
      </c>
    </row>
    <row r="1520" spans="2:2">
      <c r="B1520" s="32">
        <v>59.25</v>
      </c>
    </row>
    <row r="1521" spans="2:2">
      <c r="B1521" s="32">
        <v>59.25</v>
      </c>
    </row>
    <row r="1522" spans="2:2">
      <c r="B1522" s="32">
        <v>59.27</v>
      </c>
    </row>
    <row r="1523" spans="2:2">
      <c r="B1523" s="32">
        <v>59.24</v>
      </c>
    </row>
    <row r="1524" spans="2:2">
      <c r="B1524" s="32">
        <v>59.88</v>
      </c>
    </row>
    <row r="1525" spans="2:2">
      <c r="B1525" s="32">
        <v>59.47</v>
      </c>
    </row>
    <row r="1526" spans="2:2">
      <c r="B1526" s="32">
        <v>59.27</v>
      </c>
    </row>
    <row r="1527" spans="2:2">
      <c r="B1527" s="32">
        <v>59.25</v>
      </c>
    </row>
    <row r="1528" spans="2:2">
      <c r="B1528" s="32">
        <v>59.25</v>
      </c>
    </row>
    <row r="1529" spans="2:2">
      <c r="B1529" s="32">
        <v>59.27</v>
      </c>
    </row>
    <row r="1530" spans="2:2">
      <c r="B1530" s="32">
        <v>59.24</v>
      </c>
    </row>
    <row r="1531" spans="2:2">
      <c r="B1531" s="32">
        <v>59.88</v>
      </c>
    </row>
    <row r="1532" spans="2:2">
      <c r="B1532" s="32">
        <v>59.47</v>
      </c>
    </row>
    <row r="1533" spans="2:2">
      <c r="B1533" s="32">
        <v>59.27</v>
      </c>
    </row>
    <row r="1534" spans="2:2">
      <c r="B1534" s="32">
        <v>59.25</v>
      </c>
    </row>
    <row r="1535" spans="2:2">
      <c r="B1535" s="32">
        <v>59.25</v>
      </c>
    </row>
    <row r="1536" spans="2:2">
      <c r="B1536" s="32">
        <v>59.27</v>
      </c>
    </row>
    <row r="1537" spans="2:2">
      <c r="B1537" s="32">
        <v>59.24</v>
      </c>
    </row>
    <row r="1538" spans="2:2">
      <c r="B1538" s="32">
        <v>59.88</v>
      </c>
    </row>
    <row r="1539" spans="2:2">
      <c r="B1539" s="32">
        <v>59.47</v>
      </c>
    </row>
    <row r="1540" spans="2:2">
      <c r="B1540" s="32">
        <v>59.27</v>
      </c>
    </row>
    <row r="1541" spans="2:2">
      <c r="B1541" s="32">
        <v>59.25</v>
      </c>
    </row>
    <row r="1542" spans="2:2">
      <c r="B1542" s="32">
        <v>59.25</v>
      </c>
    </row>
    <row r="1543" spans="2:2">
      <c r="B1543" s="32">
        <v>59.27</v>
      </c>
    </row>
    <row r="1544" spans="2:2">
      <c r="B1544" s="32">
        <v>59.24</v>
      </c>
    </row>
    <row r="1545" spans="2:2">
      <c r="B1545" s="32">
        <v>59.88</v>
      </c>
    </row>
    <row r="1546" spans="2:2">
      <c r="B1546" s="32">
        <v>59.47</v>
      </c>
    </row>
    <row r="1547" spans="2:2">
      <c r="B1547" s="32">
        <v>59.27</v>
      </c>
    </row>
    <row r="1548" spans="2:2">
      <c r="B1548" s="32">
        <v>59.25</v>
      </c>
    </row>
    <row r="1549" spans="2:2">
      <c r="B1549" s="32">
        <v>59.25</v>
      </c>
    </row>
    <row r="1550" spans="2:2">
      <c r="B1550" s="32">
        <v>59.27</v>
      </c>
    </row>
    <row r="1551" spans="2:2">
      <c r="B1551" s="32">
        <v>59.24</v>
      </c>
    </row>
    <row r="1552" spans="2:2">
      <c r="B1552" s="32">
        <v>59.88</v>
      </c>
    </row>
    <row r="1553" spans="2:2">
      <c r="B1553" s="32">
        <v>59.47</v>
      </c>
    </row>
    <row r="1554" spans="2:2">
      <c r="B1554" s="32">
        <v>59.27</v>
      </c>
    </row>
    <row r="1555" spans="2:2">
      <c r="B1555" s="32">
        <v>59.25</v>
      </c>
    </row>
    <row r="1556" spans="2:2">
      <c r="B1556" s="32">
        <v>59.25</v>
      </c>
    </row>
    <row r="1557" spans="2:2">
      <c r="B1557" s="32">
        <v>59.27</v>
      </c>
    </row>
    <row r="1558" spans="2:2">
      <c r="B1558" s="32">
        <v>59.24</v>
      </c>
    </row>
    <row r="1559" spans="2:2">
      <c r="B1559" s="32">
        <v>59.88</v>
      </c>
    </row>
    <row r="1560" spans="2:2">
      <c r="B1560" s="32">
        <v>59.47</v>
      </c>
    </row>
    <row r="1561" spans="2:2">
      <c r="B1561" s="32">
        <v>59.27</v>
      </c>
    </row>
    <row r="1562" spans="2:2">
      <c r="B1562" s="32">
        <v>59.25</v>
      </c>
    </row>
    <row r="1563" spans="2:2">
      <c r="B1563" s="32">
        <v>59.25</v>
      </c>
    </row>
    <row r="1564" spans="2:2">
      <c r="B1564" s="32">
        <v>59.27</v>
      </c>
    </row>
    <row r="1565" spans="2:2">
      <c r="B1565" s="32">
        <v>59.24</v>
      </c>
    </row>
    <row r="1566" spans="2:2">
      <c r="B1566" s="32">
        <v>59.88</v>
      </c>
    </row>
    <row r="1567" spans="2:2">
      <c r="B1567" s="32">
        <v>59.47</v>
      </c>
    </row>
    <row r="1568" spans="2:2">
      <c r="B1568" s="32">
        <v>59.27</v>
      </c>
    </row>
    <row r="1569" spans="2:2">
      <c r="B1569" s="32">
        <v>59.25</v>
      </c>
    </row>
    <row r="1570" spans="2:2">
      <c r="B1570" s="32">
        <v>59.25</v>
      </c>
    </row>
    <row r="1571" spans="2:2">
      <c r="B1571" s="32">
        <v>59.27</v>
      </c>
    </row>
    <row r="1572" spans="2:2">
      <c r="B1572" s="32">
        <v>59.24</v>
      </c>
    </row>
    <row r="1573" spans="2:2">
      <c r="B1573" s="32">
        <v>59.88</v>
      </c>
    </row>
    <row r="1574" spans="2:2">
      <c r="B1574" s="32">
        <v>59.47</v>
      </c>
    </row>
    <row r="1575" spans="2:2">
      <c r="B1575" s="32">
        <v>59.27</v>
      </c>
    </row>
    <row r="1576" spans="2:2">
      <c r="B1576" s="32">
        <v>59.25</v>
      </c>
    </row>
    <row r="1577" spans="2:2">
      <c r="B1577" s="32">
        <v>59.25</v>
      </c>
    </row>
    <row r="1578" spans="2:2">
      <c r="B1578" s="32">
        <v>59.27</v>
      </c>
    </row>
    <row r="1579" spans="2:2">
      <c r="B1579" s="32">
        <v>59.24</v>
      </c>
    </row>
    <row r="1580" spans="2:2">
      <c r="B1580" s="32">
        <v>59.88</v>
      </c>
    </row>
    <row r="1581" spans="2:2">
      <c r="B1581" s="32">
        <v>59.47</v>
      </c>
    </row>
    <row r="1582" spans="2:2">
      <c r="B1582" s="32">
        <v>59.27</v>
      </c>
    </row>
    <row r="1583" spans="2:2">
      <c r="B1583" s="32">
        <v>59.25</v>
      </c>
    </row>
    <row r="1584" spans="2:2">
      <c r="B1584" s="32">
        <v>59.25</v>
      </c>
    </row>
    <row r="1585" spans="2:2">
      <c r="B1585" s="32">
        <v>59.27</v>
      </c>
    </row>
    <row r="1586" spans="2:2">
      <c r="B1586" s="32">
        <v>59.24</v>
      </c>
    </row>
    <row r="1587" spans="2:2">
      <c r="B1587" s="32">
        <v>59.88</v>
      </c>
    </row>
    <row r="1588" spans="2:2">
      <c r="B1588" s="32">
        <v>59.47</v>
      </c>
    </row>
    <row r="1589" spans="2:2">
      <c r="B1589" s="32">
        <v>59.27</v>
      </c>
    </row>
    <row r="1590" spans="2:2">
      <c r="B1590" s="32">
        <v>59.25</v>
      </c>
    </row>
    <row r="1591" spans="2:2">
      <c r="B1591" s="32">
        <v>59.25</v>
      </c>
    </row>
    <row r="1592" spans="2:2">
      <c r="B1592" s="32">
        <v>59.27</v>
      </c>
    </row>
    <row r="1593" spans="2:2">
      <c r="B1593" s="32">
        <v>59.24</v>
      </c>
    </row>
    <row r="1594" spans="2:2">
      <c r="B1594" s="32">
        <v>59.88</v>
      </c>
    </row>
    <row r="1595" spans="2:2">
      <c r="B1595" s="32">
        <v>59.47</v>
      </c>
    </row>
    <row r="1596" spans="2:2">
      <c r="B1596" s="32">
        <v>59.27</v>
      </c>
    </row>
    <row r="1597" spans="2:2">
      <c r="B1597" s="32">
        <v>59.25</v>
      </c>
    </row>
    <row r="1598" spans="2:2">
      <c r="B1598" s="32">
        <v>59.25</v>
      </c>
    </row>
    <row r="1599" spans="2:2">
      <c r="B1599" s="32">
        <v>59.27</v>
      </c>
    </row>
    <row r="1600" spans="2:2">
      <c r="B1600" s="32">
        <v>59.24</v>
      </c>
    </row>
    <row r="1601" spans="2:2">
      <c r="B1601" s="32">
        <v>59.88</v>
      </c>
    </row>
    <row r="1602" spans="2:2">
      <c r="B1602" s="32">
        <v>59.47</v>
      </c>
    </row>
    <row r="1603" spans="2:2">
      <c r="B1603" s="32">
        <v>59.27</v>
      </c>
    </row>
    <row r="1604" spans="2:2">
      <c r="B1604" s="32">
        <v>59.25</v>
      </c>
    </row>
    <row r="1605" spans="2:2">
      <c r="B1605" s="32">
        <v>59.25</v>
      </c>
    </row>
    <row r="1606" spans="2:2">
      <c r="B1606" s="32">
        <v>59.27</v>
      </c>
    </row>
    <row r="1607" spans="2:2">
      <c r="B1607" s="32">
        <v>59.24</v>
      </c>
    </row>
    <row r="1608" spans="2:2">
      <c r="B1608" s="32">
        <v>59.88</v>
      </c>
    </row>
    <row r="1609" spans="2:2">
      <c r="B1609" s="45">
        <v>51.05</v>
      </c>
    </row>
    <row r="1610" spans="2:2">
      <c r="B1610" s="45">
        <v>52.2</v>
      </c>
    </row>
    <row r="1611" spans="2:2">
      <c r="B1611" s="45">
        <v>52.2</v>
      </c>
    </row>
    <row r="1612" spans="2:2">
      <c r="B1612" s="45">
        <v>52.2</v>
      </c>
    </row>
    <row r="1613" spans="2:2">
      <c r="B1613" s="45">
        <v>53.36</v>
      </c>
    </row>
    <row r="1614" spans="2:2">
      <c r="B1614" s="45">
        <v>51.05</v>
      </c>
    </row>
    <row r="1615" spans="2:2">
      <c r="B1615" s="45">
        <v>52.2</v>
      </c>
    </row>
    <row r="1616" spans="2:2">
      <c r="B1616" s="45">
        <v>52.2</v>
      </c>
    </row>
    <row r="1617" spans="2:2">
      <c r="B1617" s="45">
        <v>52.2</v>
      </c>
    </row>
    <row r="1618" spans="2:2">
      <c r="B1618" s="45">
        <v>59.63</v>
      </c>
    </row>
    <row r="1619" spans="2:2">
      <c r="B1619" s="45">
        <v>51.05</v>
      </c>
    </row>
    <row r="1620" spans="2:2">
      <c r="B1620" s="45">
        <v>52.2</v>
      </c>
    </row>
    <row r="1621" spans="2:2">
      <c r="B1621" s="45">
        <v>52.2</v>
      </c>
    </row>
    <row r="1622" spans="2:2">
      <c r="B1622" s="45">
        <v>52.2</v>
      </c>
    </row>
    <row r="1623" spans="2:2">
      <c r="B1623" s="45">
        <v>59.63</v>
      </c>
    </row>
    <row r="1624" spans="2:2">
      <c r="B1624" s="45">
        <v>51.57</v>
      </c>
    </row>
    <row r="1625" spans="2:2">
      <c r="B1625" s="45">
        <v>52.55</v>
      </c>
    </row>
    <row r="1626" spans="2:2">
      <c r="B1626" s="45">
        <v>52.55</v>
      </c>
    </row>
    <row r="1627" spans="2:2">
      <c r="B1627" s="45">
        <v>52.42</v>
      </c>
    </row>
    <row r="1628" spans="2:2">
      <c r="B1628" s="45">
        <v>60.39</v>
      </c>
    </row>
    <row r="1629" spans="2:2">
      <c r="B1629" s="45">
        <v>51.57</v>
      </c>
    </row>
    <row r="1630" spans="2:2">
      <c r="B1630" s="45">
        <v>52.55</v>
      </c>
    </row>
    <row r="1631" spans="2:2">
      <c r="B1631" s="45">
        <v>52.55</v>
      </c>
    </row>
    <row r="1632" spans="2:2">
      <c r="B1632" s="45">
        <v>52.42</v>
      </c>
    </row>
    <row r="1633" spans="2:2">
      <c r="B1633" s="45">
        <v>60.39</v>
      </c>
    </row>
    <row r="1634" spans="2:2">
      <c r="B1634" s="45">
        <v>51.57</v>
      </c>
    </row>
    <row r="1635" spans="2:2">
      <c r="B1635" s="45">
        <v>52.55</v>
      </c>
    </row>
    <row r="1636" spans="2:2">
      <c r="B1636" s="45">
        <v>52.55</v>
      </c>
    </row>
    <row r="1637" spans="2:2">
      <c r="B1637" s="45">
        <v>52.42</v>
      </c>
    </row>
    <row r="1638" spans="2:2">
      <c r="B1638" s="45">
        <v>60.39</v>
      </c>
    </row>
    <row r="1639" spans="2:2">
      <c r="B1639" s="45">
        <v>51.57</v>
      </c>
    </row>
    <row r="1640" spans="2:2">
      <c r="B1640" s="45">
        <v>52.55</v>
      </c>
    </row>
    <row r="1641" spans="2:2">
      <c r="B1641" s="45">
        <v>52.55</v>
      </c>
    </row>
    <row r="1642" spans="2:2">
      <c r="B1642" s="45">
        <v>52.42</v>
      </c>
    </row>
    <row r="1643" spans="2:2">
      <c r="B1643" s="45">
        <v>60.39</v>
      </c>
    </row>
    <row r="1644" spans="2:2">
      <c r="B1644" s="45">
        <v>51.57</v>
      </c>
    </row>
    <row r="1645" spans="2:2">
      <c r="B1645" s="45">
        <v>52.55</v>
      </c>
    </row>
    <row r="1646" spans="2:2">
      <c r="B1646" s="45">
        <v>52.55</v>
      </c>
    </row>
    <row r="1647" spans="2:2">
      <c r="B1647" s="45">
        <v>52.42</v>
      </c>
    </row>
    <row r="1648" spans="2:2">
      <c r="B1648" s="45">
        <v>60.39</v>
      </c>
    </row>
    <row r="1649" spans="2:2">
      <c r="B1649" s="45">
        <v>51.57</v>
      </c>
    </row>
    <row r="1650" spans="2:2">
      <c r="B1650" s="45">
        <v>52.55</v>
      </c>
    </row>
    <row r="1651" spans="2:2">
      <c r="B1651" s="45">
        <v>52.55</v>
      </c>
    </row>
    <row r="1652" spans="2:2">
      <c r="B1652" s="45">
        <v>52.42</v>
      </c>
    </row>
    <row r="1653" spans="2:2">
      <c r="B1653" s="45">
        <v>60.39</v>
      </c>
    </row>
    <row r="1654" spans="2:2">
      <c r="B1654" s="45">
        <v>51.57</v>
      </c>
    </row>
    <row r="1655" spans="2:2">
      <c r="B1655" s="45">
        <v>52.55</v>
      </c>
    </row>
    <row r="1656" spans="2:2">
      <c r="B1656" s="45">
        <v>52.55</v>
      </c>
    </row>
    <row r="1657" spans="2:2">
      <c r="B1657" s="45">
        <v>52.42</v>
      </c>
    </row>
    <row r="1658" spans="2:2">
      <c r="B1658" s="45">
        <v>60.39</v>
      </c>
    </row>
    <row r="1659" spans="2:2">
      <c r="B1659" s="45">
        <v>51.57</v>
      </c>
    </row>
    <row r="1660" spans="2:2">
      <c r="B1660" s="45">
        <v>52.55</v>
      </c>
    </row>
    <row r="1661" spans="2:2">
      <c r="B1661" s="45">
        <v>52.55</v>
      </c>
    </row>
    <row r="1662" spans="2:2">
      <c r="B1662" s="45">
        <v>52.42</v>
      </c>
    </row>
    <row r="1663" spans="2:2">
      <c r="B1663" s="45">
        <v>60.39</v>
      </c>
    </row>
    <row r="1664" spans="2:2">
      <c r="B1664" s="45">
        <v>51.57</v>
      </c>
    </row>
    <row r="1665" spans="2:2">
      <c r="B1665" s="45">
        <v>52.55</v>
      </c>
    </row>
    <row r="1666" spans="2:2">
      <c r="B1666" s="45">
        <v>52.55</v>
      </c>
    </row>
    <row r="1667" spans="2:2">
      <c r="B1667" s="45">
        <v>52.42</v>
      </c>
    </row>
    <row r="1668" spans="2:2">
      <c r="B1668" s="45">
        <v>60.39</v>
      </c>
    </row>
    <row r="1669" spans="2:2">
      <c r="B1669" s="45">
        <v>51.57</v>
      </c>
    </row>
    <row r="1670" spans="2:2">
      <c r="B1670" s="45">
        <v>52.55</v>
      </c>
    </row>
    <row r="1671" spans="2:2">
      <c r="B1671" s="45">
        <v>52.55</v>
      </c>
    </row>
    <row r="1672" spans="2:2">
      <c r="B1672" s="45">
        <v>52.42</v>
      </c>
    </row>
    <row r="1673" spans="2:2">
      <c r="B1673" s="45">
        <v>60.39</v>
      </c>
    </row>
    <row r="1674" spans="2:2">
      <c r="B1674" s="45">
        <v>51.57</v>
      </c>
    </row>
    <row r="1675" spans="2:2">
      <c r="B1675" s="45">
        <v>52.55</v>
      </c>
    </row>
    <row r="1676" spans="2:2">
      <c r="B1676" s="45">
        <v>52.55</v>
      </c>
    </row>
    <row r="1677" spans="2:2">
      <c r="B1677" s="45">
        <v>52.42</v>
      </c>
    </row>
    <row r="1678" spans="2:2">
      <c r="B1678" s="45">
        <v>60.39</v>
      </c>
    </row>
    <row r="1679" spans="2:2">
      <c r="B1679" s="45">
        <v>51.57</v>
      </c>
    </row>
    <row r="1680" spans="2:2">
      <c r="B1680" s="45">
        <v>52.55</v>
      </c>
    </row>
    <row r="1681" spans="2:2">
      <c r="B1681" s="45">
        <v>52.55</v>
      </c>
    </row>
    <row r="1682" spans="2:2">
      <c r="B1682" s="45">
        <v>52.42</v>
      </c>
    </row>
    <row r="1683" spans="2:2">
      <c r="B1683" s="45">
        <v>60.39</v>
      </c>
    </row>
    <row r="1684" spans="2:2">
      <c r="B1684" s="45">
        <v>51.57</v>
      </c>
    </row>
    <row r="1685" spans="2:2">
      <c r="B1685" s="45">
        <v>52.55</v>
      </c>
    </row>
    <row r="1686" spans="2:2">
      <c r="B1686" s="45">
        <v>52.55</v>
      </c>
    </row>
    <row r="1687" spans="2:2">
      <c r="B1687" s="45">
        <v>52.42</v>
      </c>
    </row>
    <row r="1688" spans="2:2">
      <c r="B1688" s="45">
        <v>60.39</v>
      </c>
    </row>
    <row r="1689" spans="2:2">
      <c r="B1689" s="45">
        <v>51.44</v>
      </c>
    </row>
    <row r="1690" spans="2:2">
      <c r="B1690" s="45">
        <v>52.59</v>
      </c>
    </row>
    <row r="1691" spans="2:2">
      <c r="B1691" s="45">
        <v>52.59</v>
      </c>
    </row>
    <row r="1692" spans="2:2">
      <c r="B1692" s="45">
        <v>52.59</v>
      </c>
    </row>
    <row r="1693" spans="2:2">
      <c r="B1693" s="45">
        <v>60.07</v>
      </c>
    </row>
    <row r="1694" spans="2:2">
      <c r="B1694" s="45">
        <v>51.44</v>
      </c>
    </row>
    <row r="1695" spans="2:2">
      <c r="B1695" s="45">
        <v>52.59</v>
      </c>
    </row>
    <row r="1696" spans="2:2">
      <c r="B1696" s="45">
        <v>52.59</v>
      </c>
    </row>
    <row r="1697" spans="2:2">
      <c r="B1697" s="45">
        <v>52.59</v>
      </c>
    </row>
    <row r="1698" spans="2:2">
      <c r="B1698" s="45">
        <v>60.07</v>
      </c>
    </row>
    <row r="1699" spans="2:2">
      <c r="B1699" s="45">
        <v>51.96</v>
      </c>
    </row>
    <row r="1700" spans="2:2">
      <c r="B1700" s="45">
        <v>52.94</v>
      </c>
    </row>
    <row r="1701" spans="2:2">
      <c r="B1701" s="45">
        <v>52.94</v>
      </c>
    </row>
    <row r="1702" spans="2:2">
      <c r="B1702" s="45">
        <v>52.81</v>
      </c>
    </row>
    <row r="1703" spans="2:2">
      <c r="B1703" s="45">
        <v>60.85</v>
      </c>
    </row>
    <row r="1704" spans="2:2">
      <c r="B1704" s="45">
        <v>51.96</v>
      </c>
    </row>
    <row r="1705" spans="2:2">
      <c r="B1705" s="45">
        <v>52.94</v>
      </c>
    </row>
    <row r="1706" spans="2:2">
      <c r="B1706" s="45">
        <v>52.94</v>
      </c>
    </row>
    <row r="1707" spans="2:2">
      <c r="B1707" s="45">
        <v>52.81</v>
      </c>
    </row>
    <row r="1708" spans="2:2">
      <c r="B1708" s="45">
        <v>60.85</v>
      </c>
    </row>
    <row r="1709" spans="2:2">
      <c r="B1709" s="45">
        <v>51.96</v>
      </c>
    </row>
    <row r="1710" spans="2:2">
      <c r="B1710" s="45">
        <v>52.94</v>
      </c>
    </row>
    <row r="1711" spans="2:2">
      <c r="B1711" s="45">
        <v>52.94</v>
      </c>
    </row>
    <row r="1712" spans="2:2">
      <c r="B1712" s="45">
        <v>52.81</v>
      </c>
    </row>
    <row r="1713" spans="2:2">
      <c r="B1713" s="45">
        <v>60.85</v>
      </c>
    </row>
    <row r="1714" spans="2:2">
      <c r="B1714" s="45">
        <v>51.96</v>
      </c>
    </row>
    <row r="1715" spans="2:2">
      <c r="B1715" s="45">
        <v>52.94</v>
      </c>
    </row>
    <row r="1716" spans="2:2">
      <c r="B1716" s="45">
        <v>52.94</v>
      </c>
    </row>
    <row r="1717" spans="2:2">
      <c r="B1717" s="45">
        <v>52.81</v>
      </c>
    </row>
    <row r="1718" spans="2:2">
      <c r="B1718" s="45">
        <v>60.85</v>
      </c>
    </row>
    <row r="1719" spans="2:2">
      <c r="B1719" s="45">
        <v>51.96</v>
      </c>
    </row>
    <row r="1720" spans="2:2">
      <c r="B1720" s="45">
        <v>52.94</v>
      </c>
    </row>
    <row r="1721" spans="2:2">
      <c r="B1721" s="45">
        <v>52.94</v>
      </c>
    </row>
    <row r="1722" spans="2:2">
      <c r="B1722" s="45">
        <v>52.81</v>
      </c>
    </row>
    <row r="1723" spans="2:2">
      <c r="B1723" s="45">
        <v>60.85</v>
      </c>
    </row>
    <row r="1724" spans="2:2">
      <c r="B1724" s="45">
        <v>51.96</v>
      </c>
    </row>
    <row r="1725" spans="2:2">
      <c r="B1725" s="45">
        <v>52.94</v>
      </c>
    </row>
    <row r="1726" spans="2:2">
      <c r="B1726" s="45">
        <v>52.94</v>
      </c>
    </row>
    <row r="1727" spans="2:2">
      <c r="B1727" s="45">
        <v>52.81</v>
      </c>
    </row>
    <row r="1728" spans="2:2">
      <c r="B1728" s="45">
        <v>60.85</v>
      </c>
    </row>
    <row r="1729" spans="2:2">
      <c r="B1729" s="45">
        <v>51.96</v>
      </c>
    </row>
    <row r="1730" spans="2:2">
      <c r="B1730" s="45">
        <v>52.94</v>
      </c>
    </row>
    <row r="1731" spans="2:2">
      <c r="B1731" s="45">
        <v>52.94</v>
      </c>
    </row>
    <row r="1732" spans="2:2">
      <c r="B1732" s="45">
        <v>52.81</v>
      </c>
    </row>
    <row r="1733" spans="2:2">
      <c r="B1733" s="45">
        <v>60.85</v>
      </c>
    </row>
    <row r="1734" spans="2:2">
      <c r="B1734" s="45">
        <v>51.96</v>
      </c>
    </row>
    <row r="1735" spans="2:2">
      <c r="B1735" s="45">
        <v>52.94</v>
      </c>
    </row>
    <row r="1736" spans="2:2">
      <c r="B1736" s="45">
        <v>52.94</v>
      </c>
    </row>
    <row r="1737" spans="2:2">
      <c r="B1737" s="45">
        <v>52.81</v>
      </c>
    </row>
    <row r="1738" spans="2:2">
      <c r="B1738" s="45">
        <v>60.85</v>
      </c>
    </row>
    <row r="1739" spans="2:2">
      <c r="B1739" s="45">
        <v>51.96</v>
      </c>
    </row>
    <row r="1740" spans="2:2">
      <c r="B1740" s="45">
        <v>52.94</v>
      </c>
    </row>
    <row r="1741" spans="2:2">
      <c r="B1741" s="45">
        <v>52.94</v>
      </c>
    </row>
    <row r="1742" spans="2:2">
      <c r="B1742" s="45">
        <v>52.81</v>
      </c>
    </row>
    <row r="1743" spans="2:2">
      <c r="B1743" s="45">
        <v>60.85</v>
      </c>
    </row>
    <row r="1744" spans="2:2">
      <c r="B1744" s="45">
        <v>51.96</v>
      </c>
    </row>
    <row r="1745" spans="2:2">
      <c r="B1745" s="45">
        <v>52.94</v>
      </c>
    </row>
    <row r="1746" spans="2:2">
      <c r="B1746" s="45">
        <v>52.94</v>
      </c>
    </row>
    <row r="1747" spans="2:2">
      <c r="B1747" s="45">
        <v>52.81</v>
      </c>
    </row>
    <row r="1748" spans="2:2">
      <c r="B1748" s="45">
        <v>60.85</v>
      </c>
    </row>
    <row r="1749" spans="2:2">
      <c r="B1749" s="45">
        <v>51.96</v>
      </c>
    </row>
    <row r="1750" spans="2:2">
      <c r="B1750" s="45">
        <v>52.94</v>
      </c>
    </row>
    <row r="1751" spans="2:2">
      <c r="B1751" s="45">
        <v>52.94</v>
      </c>
    </row>
    <row r="1752" spans="2:2">
      <c r="B1752" s="45">
        <v>52.81</v>
      </c>
    </row>
    <row r="1753" spans="2:2">
      <c r="B1753" s="45">
        <v>60.85</v>
      </c>
    </row>
    <row r="1754" spans="2:2">
      <c r="B1754" s="45">
        <v>51.96</v>
      </c>
    </row>
    <row r="1755" spans="2:2">
      <c r="B1755" s="45">
        <v>52.94</v>
      </c>
    </row>
    <row r="1756" spans="2:2">
      <c r="B1756" s="45">
        <v>52.94</v>
      </c>
    </row>
    <row r="1757" spans="2:2">
      <c r="B1757" s="45">
        <v>52.81</v>
      </c>
    </row>
    <row r="1758" spans="2:2">
      <c r="B1758" s="45">
        <v>60.85</v>
      </c>
    </row>
    <row r="1759" spans="2:2">
      <c r="B1759" s="45">
        <v>51.96</v>
      </c>
    </row>
    <row r="1760" spans="2:2">
      <c r="B1760" s="45">
        <v>52.94</v>
      </c>
    </row>
    <row r="1761" spans="2:2">
      <c r="B1761" s="45">
        <v>52.94</v>
      </c>
    </row>
    <row r="1762" spans="2:2">
      <c r="B1762" s="45">
        <v>52.81</v>
      </c>
    </row>
    <row r="1763" spans="2:2">
      <c r="B1763" s="45">
        <v>60.85</v>
      </c>
    </row>
    <row r="1764" spans="2:2">
      <c r="B1764" s="45">
        <v>51.05</v>
      </c>
    </row>
    <row r="1765" spans="2:2">
      <c r="B1765" s="45">
        <v>52.2</v>
      </c>
    </row>
    <row r="1766" spans="2:2">
      <c r="B1766" s="45">
        <v>52.2</v>
      </c>
    </row>
    <row r="1767" spans="2:2">
      <c r="B1767" s="45">
        <v>52.2</v>
      </c>
    </row>
    <row r="1768" spans="2:2">
      <c r="B1768" s="45">
        <v>53.37</v>
      </c>
    </row>
    <row r="1769" spans="2:2">
      <c r="B1769" s="45">
        <v>51.05</v>
      </c>
    </row>
    <row r="1770" spans="2:2">
      <c r="B1770" s="45">
        <v>52.2</v>
      </c>
    </row>
    <row r="1771" spans="2:2">
      <c r="B1771" s="45">
        <v>52.2</v>
      </c>
    </row>
    <row r="1772" spans="2:2">
      <c r="B1772" s="45">
        <v>52.2</v>
      </c>
    </row>
    <row r="1773" spans="2:2">
      <c r="B1773" s="45">
        <v>59.62</v>
      </c>
    </row>
    <row r="1774" spans="2:2">
      <c r="B1774" s="45">
        <v>51.05</v>
      </c>
    </row>
    <row r="1775" spans="2:2">
      <c r="B1775" s="45">
        <v>52.2</v>
      </c>
    </row>
    <row r="1776" spans="2:2">
      <c r="B1776" s="45">
        <v>52.2</v>
      </c>
    </row>
    <row r="1777" spans="2:2">
      <c r="B1777" s="45">
        <v>52.2</v>
      </c>
    </row>
    <row r="1778" spans="2:2">
      <c r="B1778" s="45">
        <v>59.62</v>
      </c>
    </row>
    <row r="1779" spans="2:2">
      <c r="B1779" s="45">
        <v>51.57</v>
      </c>
    </row>
    <row r="1780" spans="2:2">
      <c r="B1780" s="45">
        <v>52.54</v>
      </c>
    </row>
    <row r="1781" spans="2:2">
      <c r="B1781" s="45">
        <v>52.54</v>
      </c>
    </row>
    <row r="1782" spans="2:2">
      <c r="B1782" s="45">
        <v>52.42</v>
      </c>
    </row>
    <row r="1783" spans="2:2">
      <c r="B1783" s="45">
        <v>60.39</v>
      </c>
    </row>
    <row r="1784" spans="2:2">
      <c r="B1784" s="45">
        <v>51.57</v>
      </c>
    </row>
    <row r="1785" spans="2:2">
      <c r="B1785" s="45">
        <v>52.54</v>
      </c>
    </row>
    <row r="1786" spans="2:2">
      <c r="B1786" s="45">
        <v>52.54</v>
      </c>
    </row>
    <row r="1787" spans="2:2">
      <c r="B1787" s="45">
        <v>52.42</v>
      </c>
    </row>
    <row r="1788" spans="2:2">
      <c r="B1788" s="45">
        <v>60.39</v>
      </c>
    </row>
    <row r="1789" spans="2:2">
      <c r="B1789" s="45">
        <v>51.57</v>
      </c>
    </row>
    <row r="1790" spans="2:2">
      <c r="B1790" s="45">
        <v>52.54</v>
      </c>
    </row>
    <row r="1791" spans="2:2">
      <c r="B1791" s="45">
        <v>52.54</v>
      </c>
    </row>
    <row r="1792" spans="2:2">
      <c r="B1792" s="45">
        <v>52.42</v>
      </c>
    </row>
    <row r="1793" spans="2:2">
      <c r="B1793" s="45">
        <v>60.39</v>
      </c>
    </row>
    <row r="1794" spans="2:2">
      <c r="B1794" s="45">
        <v>51.57</v>
      </c>
    </row>
    <row r="1795" spans="2:2">
      <c r="B1795" s="45">
        <v>52.54</v>
      </c>
    </row>
    <row r="1796" spans="2:2">
      <c r="B1796" s="45">
        <v>52.54</v>
      </c>
    </row>
    <row r="1797" spans="2:2">
      <c r="B1797" s="45">
        <v>52.42</v>
      </c>
    </row>
    <row r="1798" spans="2:2">
      <c r="B1798" s="45">
        <v>60.39</v>
      </c>
    </row>
    <row r="1799" spans="2:2">
      <c r="B1799" s="45">
        <v>51.57</v>
      </c>
    </row>
    <row r="1800" spans="2:2">
      <c r="B1800" s="45">
        <v>52.54</v>
      </c>
    </row>
    <row r="1801" spans="2:2">
      <c r="B1801" s="45">
        <v>52.54</v>
      </c>
    </row>
    <row r="1802" spans="2:2">
      <c r="B1802" s="45">
        <v>52.42</v>
      </c>
    </row>
    <row r="1803" spans="2:2">
      <c r="B1803" s="45">
        <v>60.39</v>
      </c>
    </row>
    <row r="1804" spans="2:2">
      <c r="B1804" s="45">
        <v>51.57</v>
      </c>
    </row>
    <row r="1805" spans="2:2">
      <c r="B1805" s="45">
        <v>52.54</v>
      </c>
    </row>
    <row r="1806" spans="2:2">
      <c r="B1806" s="45">
        <v>52.54</v>
      </c>
    </row>
    <row r="1807" spans="2:2">
      <c r="B1807" s="45">
        <v>52.42</v>
      </c>
    </row>
    <row r="1808" spans="2:2">
      <c r="B1808" s="45">
        <v>60.39</v>
      </c>
    </row>
    <row r="1809" spans="2:2">
      <c r="B1809" s="45">
        <v>51.57</v>
      </c>
    </row>
    <row r="1810" spans="2:2">
      <c r="B1810" s="45">
        <v>52.54</v>
      </c>
    </row>
    <row r="1811" spans="2:2">
      <c r="B1811" s="45">
        <v>52.54</v>
      </c>
    </row>
    <row r="1812" spans="2:2">
      <c r="B1812" s="45">
        <v>52.42</v>
      </c>
    </row>
    <row r="1813" spans="2:2">
      <c r="B1813" s="45">
        <v>60.39</v>
      </c>
    </row>
    <row r="1814" spans="2:2">
      <c r="B1814" s="45">
        <v>51.57</v>
      </c>
    </row>
    <row r="1815" spans="2:2">
      <c r="B1815" s="45">
        <v>52.54</v>
      </c>
    </row>
    <row r="1816" spans="2:2">
      <c r="B1816" s="45">
        <v>52.54</v>
      </c>
    </row>
    <row r="1817" spans="2:2">
      <c r="B1817" s="45">
        <v>52.42</v>
      </c>
    </row>
    <row r="1818" spans="2:2">
      <c r="B1818" s="45">
        <v>60.39</v>
      </c>
    </row>
    <row r="1819" spans="2:2">
      <c r="B1819" s="45">
        <v>51.57</v>
      </c>
    </row>
    <row r="1820" spans="2:2">
      <c r="B1820" s="45">
        <v>52.54</v>
      </c>
    </row>
    <row r="1821" spans="2:2">
      <c r="B1821" s="45">
        <v>52.54</v>
      </c>
    </row>
    <row r="1822" spans="2:2">
      <c r="B1822" s="45">
        <v>52.42</v>
      </c>
    </row>
    <row r="1823" spans="2:2">
      <c r="B1823" s="45">
        <v>60.39</v>
      </c>
    </row>
    <row r="1824" spans="2:2">
      <c r="B1824" s="45">
        <v>51.57</v>
      </c>
    </row>
    <row r="1825" spans="2:2">
      <c r="B1825" s="45">
        <v>52.54</v>
      </c>
    </row>
    <row r="1826" spans="2:2">
      <c r="B1826" s="45">
        <v>52.54</v>
      </c>
    </row>
    <row r="1827" spans="2:2">
      <c r="B1827" s="45">
        <v>52.42</v>
      </c>
    </row>
    <row r="1828" spans="2:2">
      <c r="B1828" s="45">
        <v>60.39</v>
      </c>
    </row>
    <row r="1829" spans="2:2">
      <c r="B1829" s="45">
        <v>51.57</v>
      </c>
    </row>
    <row r="1830" spans="2:2">
      <c r="B1830" s="45">
        <v>52.54</v>
      </c>
    </row>
    <row r="1831" spans="2:2">
      <c r="B1831" s="45">
        <v>52.54</v>
      </c>
    </row>
    <row r="1832" spans="2:2">
      <c r="B1832" s="45">
        <v>52.42</v>
      </c>
    </row>
    <row r="1833" spans="2:2">
      <c r="B1833" s="45">
        <v>60.39</v>
      </c>
    </row>
    <row r="1834" spans="2:2">
      <c r="B1834" s="45">
        <v>51.57</v>
      </c>
    </row>
    <row r="1835" spans="2:2">
      <c r="B1835" s="45">
        <v>52.54</v>
      </c>
    </row>
    <row r="1836" spans="2:2">
      <c r="B1836" s="45">
        <v>52.54</v>
      </c>
    </row>
    <row r="1837" spans="2:2">
      <c r="B1837" s="45">
        <v>52.42</v>
      </c>
    </row>
    <row r="1838" spans="2:2">
      <c r="B1838" s="45">
        <v>60.39</v>
      </c>
    </row>
    <row r="1839" spans="2:2">
      <c r="B1839" s="45">
        <v>51.57</v>
      </c>
    </row>
    <row r="1840" spans="2:2">
      <c r="B1840" s="45">
        <v>52.54</v>
      </c>
    </row>
    <row r="1841" spans="2:2">
      <c r="B1841" s="45">
        <v>52.54</v>
      </c>
    </row>
    <row r="1842" spans="2:2">
      <c r="B1842" s="45">
        <v>52.42</v>
      </c>
    </row>
    <row r="1843" spans="2:2">
      <c r="B1843" s="45">
        <v>60.39</v>
      </c>
    </row>
    <row r="1844" spans="2:2">
      <c r="B1844" s="45">
        <v>59.25</v>
      </c>
    </row>
    <row r="1845" spans="2:2">
      <c r="B1845" s="45">
        <v>59.25</v>
      </c>
    </row>
    <row r="1846" spans="2:2">
      <c r="B1846" s="45">
        <v>59.25</v>
      </c>
    </row>
    <row r="1847" spans="2:2">
      <c r="B1847" s="45">
        <v>59.25</v>
      </c>
    </row>
    <row r="1848" spans="2:2">
      <c r="B1848" s="45">
        <v>59.25</v>
      </c>
    </row>
    <row r="1849" spans="2:2">
      <c r="B1849" s="45">
        <v>59.71</v>
      </c>
    </row>
    <row r="1850" spans="2:2">
      <c r="B1850" s="45">
        <v>59.25</v>
      </c>
    </row>
    <row r="1851" spans="2:2">
      <c r="B1851" s="45">
        <v>59.25</v>
      </c>
    </row>
    <row r="1852" spans="2:2">
      <c r="B1852" s="45">
        <v>59.25</v>
      </c>
    </row>
    <row r="1853" spans="2:2">
      <c r="B1853" s="45">
        <v>59.25</v>
      </c>
    </row>
    <row r="1854" spans="2:2">
      <c r="B1854" s="45">
        <v>59.25</v>
      </c>
    </row>
    <row r="1855" spans="2:2">
      <c r="B1855" s="45">
        <v>59.71</v>
      </c>
    </row>
    <row r="1856" spans="2:2">
      <c r="B1856" s="45">
        <v>59.25</v>
      </c>
    </row>
    <row r="1857" spans="2:2">
      <c r="B1857" s="45">
        <v>59.25</v>
      </c>
    </row>
    <row r="1858" spans="2:2">
      <c r="B1858" s="45">
        <v>59.25</v>
      </c>
    </row>
    <row r="1859" spans="2:2">
      <c r="B1859" s="45">
        <v>59.25</v>
      </c>
    </row>
    <row r="1860" spans="2:2">
      <c r="B1860" s="45">
        <v>59.25</v>
      </c>
    </row>
    <row r="1861" spans="2:2">
      <c r="B1861" s="45">
        <v>59.71</v>
      </c>
    </row>
    <row r="1862" spans="2:2">
      <c r="B1862" s="45">
        <v>59.86</v>
      </c>
    </row>
    <row r="1863" spans="2:2">
      <c r="B1863" s="45">
        <v>59.64</v>
      </c>
    </row>
    <row r="1864" spans="2:2">
      <c r="B1864" s="45">
        <v>59.64</v>
      </c>
    </row>
    <row r="1865" spans="2:2">
      <c r="B1865" s="45">
        <v>59.64</v>
      </c>
    </row>
    <row r="1866" spans="2:2">
      <c r="B1866" s="45">
        <v>59.64</v>
      </c>
    </row>
    <row r="1867" spans="2:2">
      <c r="B1867" s="45">
        <v>60.62</v>
      </c>
    </row>
    <row r="1868" spans="2:2">
      <c r="B1868" s="45">
        <v>59.86</v>
      </c>
    </row>
    <row r="1869" spans="2:2">
      <c r="B1869" s="45">
        <v>59.64</v>
      </c>
    </row>
    <row r="1870" spans="2:2">
      <c r="B1870" s="45">
        <v>59.64</v>
      </c>
    </row>
    <row r="1871" spans="2:2">
      <c r="B1871" s="45">
        <v>59.64</v>
      </c>
    </row>
    <row r="1872" spans="2:2">
      <c r="B1872" s="45">
        <v>59.64</v>
      </c>
    </row>
    <row r="1873" spans="2:2">
      <c r="B1873" s="45">
        <v>60.62</v>
      </c>
    </row>
    <row r="1874" spans="2:2">
      <c r="B1874" s="45">
        <v>59.86</v>
      </c>
    </row>
    <row r="1875" spans="2:2">
      <c r="B1875" s="45">
        <v>59.64</v>
      </c>
    </row>
    <row r="1876" spans="2:2">
      <c r="B1876" s="45">
        <v>59.64</v>
      </c>
    </row>
    <row r="1877" spans="2:2">
      <c r="B1877" s="45">
        <v>59.64</v>
      </c>
    </row>
    <row r="1878" spans="2:2">
      <c r="B1878" s="45">
        <v>59.64</v>
      </c>
    </row>
    <row r="1879" spans="2:2">
      <c r="B1879" s="45">
        <v>60.62</v>
      </c>
    </row>
    <row r="1880" spans="2:2">
      <c r="B1880" s="45">
        <v>59.86</v>
      </c>
    </row>
    <row r="1881" spans="2:2">
      <c r="B1881" s="45">
        <v>59.64</v>
      </c>
    </row>
    <row r="1882" spans="2:2">
      <c r="B1882" s="45">
        <v>59.64</v>
      </c>
    </row>
    <row r="1883" spans="2:2">
      <c r="B1883" s="45">
        <v>59.64</v>
      </c>
    </row>
    <row r="1884" spans="2:2">
      <c r="B1884" s="45">
        <v>59.64</v>
      </c>
    </row>
    <row r="1885" spans="2:2">
      <c r="B1885" s="45">
        <v>60.62</v>
      </c>
    </row>
    <row r="1886" spans="2:2">
      <c r="B1886" s="45">
        <v>59.86</v>
      </c>
    </row>
    <row r="1887" spans="2:2">
      <c r="B1887" s="45">
        <v>59.64</v>
      </c>
    </row>
    <row r="1888" spans="2:2">
      <c r="B1888" s="45">
        <v>59.64</v>
      </c>
    </row>
    <row r="1889" spans="2:2">
      <c r="B1889" s="45">
        <v>59.64</v>
      </c>
    </row>
    <row r="1890" spans="2:2">
      <c r="B1890" s="45">
        <v>59.64</v>
      </c>
    </row>
    <row r="1891" spans="2:2">
      <c r="B1891" s="45">
        <v>60.62</v>
      </c>
    </row>
    <row r="1892" spans="2:2">
      <c r="B1892" s="45">
        <v>59.86</v>
      </c>
    </row>
    <row r="1893" spans="2:2">
      <c r="B1893" s="45">
        <v>59.64</v>
      </c>
    </row>
    <row r="1894" spans="2:2">
      <c r="B1894" s="45">
        <v>59.64</v>
      </c>
    </row>
    <row r="1895" spans="2:2">
      <c r="B1895" s="45">
        <v>59.64</v>
      </c>
    </row>
    <row r="1896" spans="2:2">
      <c r="B1896" s="45">
        <v>59.64</v>
      </c>
    </row>
    <row r="1897" spans="2:2">
      <c r="B1897" s="45">
        <v>60.62</v>
      </c>
    </row>
    <row r="1898" spans="2:2">
      <c r="B1898" s="45">
        <v>59.86</v>
      </c>
    </row>
    <row r="1899" spans="2:2">
      <c r="B1899" s="45">
        <v>59.64</v>
      </c>
    </row>
    <row r="1900" spans="2:2">
      <c r="B1900" s="45">
        <v>59.64</v>
      </c>
    </row>
    <row r="1901" spans="2:2">
      <c r="B1901" s="45">
        <v>59.64</v>
      </c>
    </row>
    <row r="1902" spans="2:2">
      <c r="B1902" s="45">
        <v>59.64</v>
      </c>
    </row>
    <row r="1903" spans="2:2">
      <c r="B1903" s="45">
        <v>60.62</v>
      </c>
    </row>
    <row r="1904" spans="2:2">
      <c r="B1904" s="45">
        <v>59.86</v>
      </c>
    </row>
    <row r="1905" spans="2:2">
      <c r="B1905" s="45">
        <v>59.64</v>
      </c>
    </row>
    <row r="1906" spans="2:2">
      <c r="B1906" s="45">
        <v>59.64</v>
      </c>
    </row>
    <row r="1907" spans="2:2">
      <c r="B1907" s="45">
        <v>59.64</v>
      </c>
    </row>
    <row r="1908" spans="2:2">
      <c r="B1908" s="45">
        <v>59.64</v>
      </c>
    </row>
    <row r="1909" spans="2:2">
      <c r="B1909" s="45">
        <v>60.62</v>
      </c>
    </row>
    <row r="1910" spans="2:2">
      <c r="B1910" s="45">
        <v>59.86</v>
      </c>
    </row>
    <row r="1911" spans="2:2">
      <c r="B1911" s="45">
        <v>59.64</v>
      </c>
    </row>
    <row r="1912" spans="2:2">
      <c r="B1912" s="45">
        <v>59.64</v>
      </c>
    </row>
    <row r="1913" spans="2:2">
      <c r="B1913" s="45">
        <v>59.64</v>
      </c>
    </row>
    <row r="1914" spans="2:2">
      <c r="B1914" s="45">
        <v>59.64</v>
      </c>
    </row>
    <row r="1915" spans="2:2">
      <c r="B1915" s="45">
        <v>60.62</v>
      </c>
    </row>
    <row r="1916" spans="2:2">
      <c r="B1916" s="45">
        <v>59.86</v>
      </c>
    </row>
    <row r="1917" spans="2:2">
      <c r="B1917" s="45">
        <v>59.64</v>
      </c>
    </row>
    <row r="1918" spans="2:2">
      <c r="B1918" s="45">
        <v>59.64</v>
      </c>
    </row>
    <row r="1919" spans="2:2">
      <c r="B1919" s="45">
        <v>59.64</v>
      </c>
    </row>
    <row r="1920" spans="2:2">
      <c r="B1920" s="45">
        <v>59.64</v>
      </c>
    </row>
    <row r="1921" spans="2:2">
      <c r="B1921" s="45">
        <v>60.62</v>
      </c>
    </row>
    <row r="1922" spans="2:2">
      <c r="B1922" s="45">
        <v>59.86</v>
      </c>
    </row>
    <row r="1923" spans="2:2">
      <c r="B1923" s="45">
        <v>59.64</v>
      </c>
    </row>
    <row r="1924" spans="2:2">
      <c r="B1924" s="45">
        <v>59.64</v>
      </c>
    </row>
    <row r="1925" spans="2:2">
      <c r="B1925" s="45">
        <v>59.64</v>
      </c>
    </row>
    <row r="1926" spans="2:2">
      <c r="B1926" s="45">
        <v>59.64</v>
      </c>
    </row>
    <row r="1927" spans="2:2">
      <c r="B1927" s="45">
        <v>60.62</v>
      </c>
    </row>
    <row r="1928" spans="2:2">
      <c r="B1928" s="45">
        <v>59.86</v>
      </c>
    </row>
    <row r="1929" spans="2:2">
      <c r="B1929" s="45">
        <v>59.64</v>
      </c>
    </row>
    <row r="1930" spans="2:2">
      <c r="B1930" s="45">
        <v>59.64</v>
      </c>
    </row>
    <row r="1931" spans="2:2">
      <c r="B1931" s="45">
        <v>59.64</v>
      </c>
    </row>
    <row r="1932" spans="2:2">
      <c r="B1932" s="45">
        <v>59.64</v>
      </c>
    </row>
    <row r="1933" spans="2:2">
      <c r="B1933" s="45">
        <v>60.62</v>
      </c>
    </row>
    <row r="1934" spans="2:2">
      <c r="B1934" s="45">
        <v>59.86</v>
      </c>
    </row>
    <row r="1935" spans="2:2">
      <c r="B1935" s="45">
        <v>59.64</v>
      </c>
    </row>
    <row r="1936" spans="2:2">
      <c r="B1936" s="45">
        <v>59.64</v>
      </c>
    </row>
    <row r="1937" spans="2:2">
      <c r="B1937" s="45">
        <v>59.64</v>
      </c>
    </row>
    <row r="1938" spans="2:2">
      <c r="B1938" s="45">
        <v>59.64</v>
      </c>
    </row>
    <row r="1939" spans="2:2">
      <c r="B1939" s="45">
        <v>60.62</v>
      </c>
    </row>
  </sheetData>
  <mergeCells count="1">
    <mergeCell ref="A1:F1"/>
  </mergeCells>
  <conditionalFormatting sqref="B16">
    <cfRule type="expression" dxfId="0" priority="423">
      <formula>COUNTIF(NO.1,B16)</formula>
    </cfRule>
    <cfRule type="expression" dxfId="1" priority="424">
      <formula>COUNTIF(d,B16)</formula>
    </cfRule>
  </conditionalFormatting>
  <conditionalFormatting sqref="B17">
    <cfRule type="expression" dxfId="0" priority="421">
      <formula>COUNTIF(NO.1,B17)</formula>
    </cfRule>
    <cfRule type="expression" dxfId="1" priority="422">
      <formula>COUNTIF(d,B17)</formula>
    </cfRule>
  </conditionalFormatting>
  <conditionalFormatting sqref="B18">
    <cfRule type="expression" dxfId="0" priority="419">
      <formula>COUNTIF(NO.1,B18)</formula>
    </cfRule>
    <cfRule type="expression" dxfId="1" priority="420">
      <formula>COUNTIF(d,B18)</formula>
    </cfRule>
  </conditionalFormatting>
  <conditionalFormatting sqref="B26">
    <cfRule type="expression" dxfId="0" priority="416">
      <formula>COUNTIF(NO.1,B26)</formula>
    </cfRule>
    <cfRule type="expression" dxfId="1" priority="417">
      <formula>COUNTIF(d,B26)</formula>
    </cfRule>
  </conditionalFormatting>
  <conditionalFormatting sqref="B28">
    <cfRule type="duplicateValues" dxfId="2" priority="414"/>
  </conditionalFormatting>
  <conditionalFormatting sqref="B29">
    <cfRule type="duplicateValues" dxfId="2" priority="412"/>
  </conditionalFormatting>
  <conditionalFormatting sqref="B30">
    <cfRule type="duplicateValues" dxfId="2" priority="410"/>
  </conditionalFormatting>
  <conditionalFormatting sqref="B31">
    <cfRule type="duplicateValues" dxfId="2" priority="408"/>
  </conditionalFormatting>
  <conditionalFormatting sqref="B32">
    <cfRule type="duplicateValues" dxfId="2" priority="406"/>
  </conditionalFormatting>
  <conditionalFormatting sqref="B33">
    <cfRule type="duplicateValues" dxfId="2" priority="404"/>
  </conditionalFormatting>
  <conditionalFormatting sqref="B34">
    <cfRule type="duplicateValues" dxfId="2" priority="402"/>
  </conditionalFormatting>
  <conditionalFormatting sqref="B35">
    <cfRule type="duplicateValues" dxfId="2" priority="400"/>
  </conditionalFormatting>
  <conditionalFormatting sqref="B36">
    <cfRule type="duplicateValues" dxfId="2" priority="398"/>
  </conditionalFormatting>
  <conditionalFormatting sqref="B37">
    <cfRule type="duplicateValues" dxfId="2" priority="396"/>
  </conditionalFormatting>
  <conditionalFormatting sqref="B43">
    <cfRule type="duplicateValues" dxfId="2" priority="393"/>
  </conditionalFormatting>
  <conditionalFormatting sqref="B51">
    <cfRule type="duplicateValues" dxfId="2" priority="394"/>
  </conditionalFormatting>
  <conditionalFormatting sqref="B1099">
    <cfRule type="duplicateValues" dxfId="2" priority="82"/>
  </conditionalFormatting>
  <conditionalFormatting sqref="B1100">
    <cfRule type="duplicateValues" dxfId="2" priority="81"/>
  </conditionalFormatting>
  <conditionalFormatting sqref="B1101">
    <cfRule type="duplicateValues" dxfId="2" priority="80"/>
  </conditionalFormatting>
  <conditionalFormatting sqref="B1102">
    <cfRule type="duplicateValues" dxfId="2" priority="79"/>
  </conditionalFormatting>
  <conditionalFormatting sqref="B1103">
    <cfRule type="duplicateValues" dxfId="2" priority="78"/>
  </conditionalFormatting>
  <conditionalFormatting sqref="B1104">
    <cfRule type="duplicateValues" dxfId="2" priority="77"/>
  </conditionalFormatting>
  <conditionalFormatting sqref="B1105">
    <cfRule type="duplicateValues" dxfId="2" priority="76"/>
  </conditionalFormatting>
  <conditionalFormatting sqref="B1106">
    <cfRule type="duplicateValues" dxfId="2" priority="75"/>
  </conditionalFormatting>
  <conditionalFormatting sqref="B1107">
    <cfRule type="duplicateValues" dxfId="2" priority="74"/>
  </conditionalFormatting>
  <conditionalFormatting sqref="B1108">
    <cfRule type="duplicateValues" dxfId="2" priority="73"/>
  </conditionalFormatting>
  <conditionalFormatting sqref="B1109">
    <cfRule type="duplicateValues" dxfId="2" priority="72"/>
  </conditionalFormatting>
  <conditionalFormatting sqref="B1110">
    <cfRule type="duplicateValues" dxfId="2" priority="71"/>
  </conditionalFormatting>
  <conditionalFormatting sqref="B1111">
    <cfRule type="duplicateValues" dxfId="2" priority="70"/>
  </conditionalFormatting>
  <conditionalFormatting sqref="B1112">
    <cfRule type="duplicateValues" dxfId="2" priority="69"/>
  </conditionalFormatting>
  <conditionalFormatting sqref="B1113">
    <cfRule type="duplicateValues" dxfId="2" priority="68"/>
  </conditionalFormatting>
  <conditionalFormatting sqref="B1114">
    <cfRule type="duplicateValues" dxfId="2" priority="67"/>
  </conditionalFormatting>
  <conditionalFormatting sqref="B1115">
    <cfRule type="duplicateValues" dxfId="2" priority="66"/>
  </conditionalFormatting>
  <conditionalFormatting sqref="B1116">
    <cfRule type="duplicateValues" dxfId="2" priority="65"/>
  </conditionalFormatting>
  <conditionalFormatting sqref="B1117">
    <cfRule type="duplicateValues" dxfId="2" priority="64"/>
  </conditionalFormatting>
  <conditionalFormatting sqref="B1118">
    <cfRule type="duplicateValues" dxfId="2" priority="63"/>
  </conditionalFormatting>
  <conditionalFormatting sqref="B1119">
    <cfRule type="duplicateValues" dxfId="2" priority="62"/>
  </conditionalFormatting>
  <conditionalFormatting sqref="B1120">
    <cfRule type="duplicateValues" dxfId="2" priority="61"/>
  </conditionalFormatting>
  <conditionalFormatting sqref="B1121">
    <cfRule type="duplicateValues" dxfId="2" priority="60"/>
  </conditionalFormatting>
  <conditionalFormatting sqref="B1122">
    <cfRule type="duplicateValues" dxfId="2" priority="59"/>
  </conditionalFormatting>
  <conditionalFormatting sqref="B1123">
    <cfRule type="duplicateValues" dxfId="2" priority="58"/>
  </conditionalFormatting>
  <conditionalFormatting sqref="B1124">
    <cfRule type="duplicateValues" dxfId="2" priority="57"/>
  </conditionalFormatting>
  <conditionalFormatting sqref="B1125">
    <cfRule type="duplicateValues" dxfId="2" priority="56"/>
  </conditionalFormatting>
  <conditionalFormatting sqref="B1126">
    <cfRule type="duplicateValues" dxfId="2" priority="55"/>
  </conditionalFormatting>
  <conditionalFormatting sqref="B1127">
    <cfRule type="duplicateValues" dxfId="2" priority="54"/>
  </conditionalFormatting>
  <conditionalFormatting sqref="B1128">
    <cfRule type="duplicateValues" dxfId="2" priority="53"/>
  </conditionalFormatting>
  <conditionalFormatting sqref="B1129">
    <cfRule type="duplicateValues" dxfId="2" priority="52"/>
  </conditionalFormatting>
  <conditionalFormatting sqref="B1130">
    <cfRule type="duplicateValues" dxfId="2" priority="51"/>
  </conditionalFormatting>
  <conditionalFormatting sqref="B1131">
    <cfRule type="duplicateValues" dxfId="2" priority="50"/>
  </conditionalFormatting>
  <conditionalFormatting sqref="B1132">
    <cfRule type="duplicateValues" dxfId="2" priority="49"/>
  </conditionalFormatting>
  <conditionalFormatting sqref="B1133">
    <cfRule type="duplicateValues" dxfId="2" priority="48"/>
  </conditionalFormatting>
  <conditionalFormatting sqref="B1134">
    <cfRule type="duplicateValues" dxfId="2" priority="47"/>
  </conditionalFormatting>
  <conditionalFormatting sqref="B1135">
    <cfRule type="duplicateValues" dxfId="2" priority="46"/>
  </conditionalFormatting>
  <conditionalFormatting sqref="B1136">
    <cfRule type="duplicateValues" dxfId="2" priority="45"/>
  </conditionalFormatting>
  <conditionalFormatting sqref="B1137">
    <cfRule type="duplicateValues" dxfId="2" priority="44"/>
  </conditionalFormatting>
  <conditionalFormatting sqref="B1138">
    <cfRule type="duplicateValues" dxfId="2" priority="43"/>
  </conditionalFormatting>
  <conditionalFormatting sqref="B1139">
    <cfRule type="duplicateValues" dxfId="2" priority="42"/>
  </conditionalFormatting>
  <conditionalFormatting sqref="B1140">
    <cfRule type="duplicateValues" dxfId="2" priority="41"/>
  </conditionalFormatting>
  <conditionalFormatting sqref="B1141">
    <cfRule type="duplicateValues" dxfId="2" priority="40"/>
  </conditionalFormatting>
  <conditionalFormatting sqref="B1142">
    <cfRule type="duplicateValues" dxfId="2" priority="39"/>
  </conditionalFormatting>
  <conditionalFormatting sqref="B1143">
    <cfRule type="duplicateValues" dxfId="2" priority="38"/>
  </conditionalFormatting>
  <conditionalFormatting sqref="B1144">
    <cfRule type="duplicateValues" dxfId="2" priority="37"/>
  </conditionalFormatting>
  <conditionalFormatting sqref="B1145">
    <cfRule type="duplicateValues" dxfId="2" priority="36"/>
  </conditionalFormatting>
  <conditionalFormatting sqref="B1146">
    <cfRule type="duplicateValues" dxfId="2" priority="35"/>
  </conditionalFormatting>
  <conditionalFormatting sqref="B1147">
    <cfRule type="duplicateValues" dxfId="2" priority="34"/>
  </conditionalFormatting>
  <conditionalFormatting sqref="B1148">
    <cfRule type="duplicateValues" dxfId="2" priority="33"/>
  </conditionalFormatting>
  <conditionalFormatting sqref="B1149">
    <cfRule type="duplicateValues" dxfId="2" priority="32"/>
  </conditionalFormatting>
  <conditionalFormatting sqref="B1150">
    <cfRule type="duplicateValues" dxfId="2" priority="31"/>
  </conditionalFormatting>
  <conditionalFormatting sqref="B1151">
    <cfRule type="duplicateValues" dxfId="2" priority="30"/>
  </conditionalFormatting>
  <conditionalFormatting sqref="B1152">
    <cfRule type="duplicateValues" dxfId="2" priority="29"/>
  </conditionalFormatting>
  <conditionalFormatting sqref="B1153">
    <cfRule type="duplicateValues" dxfId="2" priority="28"/>
  </conditionalFormatting>
  <conditionalFormatting sqref="B1154">
    <cfRule type="duplicateValues" dxfId="2" priority="27"/>
  </conditionalFormatting>
  <conditionalFormatting sqref="B1155">
    <cfRule type="duplicateValues" dxfId="2" priority="26"/>
  </conditionalFormatting>
  <conditionalFormatting sqref="B1156">
    <cfRule type="duplicateValues" dxfId="2" priority="25"/>
  </conditionalFormatting>
  <conditionalFormatting sqref="B1157">
    <cfRule type="duplicateValues" dxfId="2" priority="24"/>
  </conditionalFormatting>
  <conditionalFormatting sqref="B1158">
    <cfRule type="duplicateValues" dxfId="2" priority="23"/>
  </conditionalFormatting>
  <conditionalFormatting sqref="B1159">
    <cfRule type="duplicateValues" dxfId="2" priority="22"/>
  </conditionalFormatting>
  <conditionalFormatting sqref="B1160">
    <cfRule type="duplicateValues" dxfId="2" priority="21"/>
  </conditionalFormatting>
  <conditionalFormatting sqref="B1161">
    <cfRule type="duplicateValues" dxfId="2" priority="20"/>
  </conditionalFormatting>
  <conditionalFormatting sqref="B1162">
    <cfRule type="duplicateValues" dxfId="2" priority="19"/>
  </conditionalFormatting>
  <conditionalFormatting sqref="B1163">
    <cfRule type="duplicateValues" dxfId="2" priority="18"/>
  </conditionalFormatting>
  <conditionalFormatting sqref="B1164">
    <cfRule type="duplicateValues" dxfId="2" priority="17"/>
  </conditionalFormatting>
  <conditionalFormatting sqref="B1165">
    <cfRule type="duplicateValues" dxfId="2" priority="16"/>
  </conditionalFormatting>
  <conditionalFormatting sqref="B1166">
    <cfRule type="duplicateValues" dxfId="2" priority="15"/>
  </conditionalFormatting>
  <conditionalFormatting sqref="B1167">
    <cfRule type="duplicateValues" dxfId="2" priority="14"/>
  </conditionalFormatting>
  <conditionalFormatting sqref="B1168">
    <cfRule type="duplicateValues" dxfId="2" priority="13"/>
  </conditionalFormatting>
  <conditionalFormatting sqref="B1169">
    <cfRule type="duplicateValues" dxfId="2" priority="12"/>
  </conditionalFormatting>
  <conditionalFormatting sqref="B1170">
    <cfRule type="duplicateValues" dxfId="2" priority="11"/>
  </conditionalFormatting>
  <conditionalFormatting sqref="B1171">
    <cfRule type="duplicateValues" dxfId="2" priority="10"/>
  </conditionalFormatting>
  <conditionalFormatting sqref="B1172">
    <cfRule type="duplicateValues" dxfId="2" priority="9"/>
  </conditionalFormatting>
  <conditionalFormatting sqref="B1173">
    <cfRule type="duplicateValues" dxfId="2" priority="8"/>
  </conditionalFormatting>
  <conditionalFormatting sqref="B1174">
    <cfRule type="duplicateValues" dxfId="2" priority="7"/>
  </conditionalFormatting>
  <conditionalFormatting sqref="B1175">
    <cfRule type="duplicateValues" dxfId="2" priority="6"/>
  </conditionalFormatting>
  <conditionalFormatting sqref="B1176">
    <cfRule type="duplicateValues" dxfId="2" priority="5"/>
  </conditionalFormatting>
  <conditionalFormatting sqref="B1177">
    <cfRule type="duplicateValues" dxfId="2" priority="4"/>
  </conditionalFormatting>
  <conditionalFormatting sqref="B1178">
    <cfRule type="duplicateValues" dxfId="2" priority="3"/>
  </conditionalFormatting>
  <conditionalFormatting sqref="B1366">
    <cfRule type="duplicateValues" dxfId="2" priority="391"/>
  </conditionalFormatting>
  <conditionalFormatting sqref="B1367">
    <cfRule type="duplicateValues" dxfId="2" priority="390"/>
  </conditionalFormatting>
  <conditionalFormatting sqref="B1368">
    <cfRule type="duplicateValues" dxfId="2" priority="389"/>
  </conditionalFormatting>
  <conditionalFormatting sqref="B1369">
    <cfRule type="duplicateValues" dxfId="2" priority="388"/>
  </conditionalFormatting>
  <conditionalFormatting sqref="B1376">
    <cfRule type="duplicateValues" dxfId="2" priority="387"/>
  </conditionalFormatting>
  <conditionalFormatting sqref="B1377">
    <cfRule type="duplicateValues" dxfId="2" priority="386"/>
  </conditionalFormatting>
  <conditionalFormatting sqref="B2044:C2044">
    <cfRule type="duplicateValues" dxfId="2" priority="392"/>
  </conditionalFormatting>
  <conditionalFormatting sqref="B2107">
    <cfRule type="duplicateValues" dxfId="2" priority="383"/>
  </conditionalFormatting>
  <conditionalFormatting sqref="B2108">
    <cfRule type="duplicateValues" dxfId="2" priority="273"/>
  </conditionalFormatting>
  <conditionalFormatting sqref="B2109">
    <cfRule type="duplicateValues" dxfId="2" priority="272"/>
  </conditionalFormatting>
  <conditionalFormatting sqref="B2110">
    <cfRule type="duplicateValues" dxfId="2" priority="271"/>
  </conditionalFormatting>
  <conditionalFormatting sqref="B2111">
    <cfRule type="duplicateValues" dxfId="2" priority="270"/>
  </conditionalFormatting>
  <conditionalFormatting sqref="B2112">
    <cfRule type="duplicateValues" dxfId="2" priority="269"/>
  </conditionalFormatting>
  <conditionalFormatting sqref="B2113">
    <cfRule type="duplicateValues" dxfId="2" priority="268"/>
  </conditionalFormatting>
  <conditionalFormatting sqref="B2114">
    <cfRule type="duplicateValues" dxfId="2" priority="267"/>
  </conditionalFormatting>
  <conditionalFormatting sqref="B2115">
    <cfRule type="duplicateValues" dxfId="2" priority="266"/>
  </conditionalFormatting>
  <conditionalFormatting sqref="B2116">
    <cfRule type="duplicateValues" dxfId="2" priority="265"/>
  </conditionalFormatting>
  <conditionalFormatting sqref="B2117">
    <cfRule type="duplicateValues" dxfId="2" priority="264"/>
  </conditionalFormatting>
  <conditionalFormatting sqref="B2118">
    <cfRule type="duplicateValues" dxfId="2" priority="263"/>
  </conditionalFormatting>
  <conditionalFormatting sqref="B2119">
    <cfRule type="duplicateValues" dxfId="2" priority="262"/>
  </conditionalFormatting>
  <conditionalFormatting sqref="B2120">
    <cfRule type="duplicateValues" dxfId="2" priority="261"/>
  </conditionalFormatting>
  <conditionalFormatting sqref="B2121">
    <cfRule type="duplicateValues" dxfId="2" priority="260"/>
  </conditionalFormatting>
  <conditionalFormatting sqref="B2122">
    <cfRule type="duplicateValues" dxfId="2" priority="259"/>
  </conditionalFormatting>
  <conditionalFormatting sqref="B2123">
    <cfRule type="duplicateValues" dxfId="2" priority="258"/>
  </conditionalFormatting>
  <conditionalFormatting sqref="B2124">
    <cfRule type="duplicateValues" dxfId="2" priority="257"/>
  </conditionalFormatting>
  <conditionalFormatting sqref="B2125">
    <cfRule type="duplicateValues" dxfId="2" priority="256"/>
  </conditionalFormatting>
  <conditionalFormatting sqref="B2126">
    <cfRule type="duplicateValues" dxfId="2" priority="255"/>
  </conditionalFormatting>
  <conditionalFormatting sqref="B2127">
    <cfRule type="duplicateValues" dxfId="2" priority="254"/>
  </conditionalFormatting>
  <conditionalFormatting sqref="B2128">
    <cfRule type="duplicateValues" dxfId="2" priority="253"/>
  </conditionalFormatting>
  <conditionalFormatting sqref="B2129">
    <cfRule type="duplicateValues" dxfId="2" priority="252"/>
  </conditionalFormatting>
  <conditionalFormatting sqref="B2130">
    <cfRule type="duplicateValues" dxfId="2" priority="251"/>
  </conditionalFormatting>
  <conditionalFormatting sqref="B2131">
    <cfRule type="duplicateValues" dxfId="2" priority="250"/>
  </conditionalFormatting>
  <conditionalFormatting sqref="B2132">
    <cfRule type="duplicateValues" dxfId="2" priority="249"/>
  </conditionalFormatting>
  <conditionalFormatting sqref="B2133">
    <cfRule type="duplicateValues" dxfId="2" priority="248"/>
  </conditionalFormatting>
  <conditionalFormatting sqref="B2134">
    <cfRule type="duplicateValues" dxfId="2" priority="247"/>
  </conditionalFormatting>
  <conditionalFormatting sqref="B2135">
    <cfRule type="duplicateValues" dxfId="2" priority="246"/>
  </conditionalFormatting>
  <conditionalFormatting sqref="B2136">
    <cfRule type="duplicateValues" dxfId="2" priority="245"/>
  </conditionalFormatting>
  <conditionalFormatting sqref="B2137">
    <cfRule type="duplicateValues" dxfId="2" priority="244"/>
  </conditionalFormatting>
  <conditionalFormatting sqref="B2138">
    <cfRule type="duplicateValues" dxfId="2" priority="243"/>
  </conditionalFormatting>
  <conditionalFormatting sqref="B2139">
    <cfRule type="duplicateValues" dxfId="2" priority="242"/>
  </conditionalFormatting>
  <conditionalFormatting sqref="B2140">
    <cfRule type="duplicateValues" dxfId="2" priority="241"/>
  </conditionalFormatting>
  <conditionalFormatting sqref="B2141">
    <cfRule type="duplicateValues" dxfId="2" priority="240"/>
  </conditionalFormatting>
  <conditionalFormatting sqref="B2142">
    <cfRule type="duplicateValues" dxfId="2" priority="239"/>
  </conditionalFormatting>
  <conditionalFormatting sqref="B2143">
    <cfRule type="duplicateValues" dxfId="2" priority="238"/>
  </conditionalFormatting>
  <conditionalFormatting sqref="B2144">
    <cfRule type="duplicateValues" dxfId="2" priority="237"/>
  </conditionalFormatting>
  <conditionalFormatting sqref="B2145">
    <cfRule type="duplicateValues" dxfId="2" priority="236"/>
  </conditionalFormatting>
  <conditionalFormatting sqref="B2146">
    <cfRule type="duplicateValues" dxfId="2" priority="235"/>
  </conditionalFormatting>
  <conditionalFormatting sqref="B2147">
    <cfRule type="duplicateValues" dxfId="2" priority="234"/>
  </conditionalFormatting>
  <conditionalFormatting sqref="B2148">
    <cfRule type="duplicateValues" dxfId="2" priority="233"/>
  </conditionalFormatting>
  <conditionalFormatting sqref="B2149">
    <cfRule type="duplicateValues" dxfId="2" priority="232"/>
  </conditionalFormatting>
  <conditionalFormatting sqref="B2150">
    <cfRule type="duplicateValues" dxfId="2" priority="231"/>
  </conditionalFormatting>
  <conditionalFormatting sqref="B2151">
    <cfRule type="duplicateValues" dxfId="2" priority="230"/>
  </conditionalFormatting>
  <conditionalFormatting sqref="B2152">
    <cfRule type="duplicateValues" dxfId="2" priority="229"/>
  </conditionalFormatting>
  <conditionalFormatting sqref="B2153">
    <cfRule type="duplicateValues" dxfId="2" priority="228"/>
  </conditionalFormatting>
  <conditionalFormatting sqref="B2154">
    <cfRule type="duplicateValues" dxfId="2" priority="227"/>
  </conditionalFormatting>
  <conditionalFormatting sqref="B2155">
    <cfRule type="duplicateValues" dxfId="2" priority="226"/>
  </conditionalFormatting>
  <conditionalFormatting sqref="B2156">
    <cfRule type="duplicateValues" dxfId="2" priority="225"/>
  </conditionalFormatting>
  <conditionalFormatting sqref="B2157">
    <cfRule type="duplicateValues" dxfId="2" priority="224"/>
  </conditionalFormatting>
  <conditionalFormatting sqref="B2158">
    <cfRule type="duplicateValues" dxfId="2" priority="223"/>
  </conditionalFormatting>
  <conditionalFormatting sqref="B2159">
    <cfRule type="duplicateValues" dxfId="2" priority="222"/>
  </conditionalFormatting>
  <conditionalFormatting sqref="B2160">
    <cfRule type="duplicateValues" dxfId="2" priority="221"/>
  </conditionalFormatting>
  <conditionalFormatting sqref="B2161">
    <cfRule type="duplicateValues" dxfId="2" priority="220"/>
  </conditionalFormatting>
  <conditionalFormatting sqref="B2162">
    <cfRule type="duplicateValues" dxfId="2" priority="219"/>
  </conditionalFormatting>
  <conditionalFormatting sqref="B2163">
    <cfRule type="duplicateValues" dxfId="2" priority="218"/>
  </conditionalFormatting>
  <conditionalFormatting sqref="B2164">
    <cfRule type="duplicateValues" dxfId="2" priority="217"/>
  </conditionalFormatting>
  <conditionalFormatting sqref="B2165">
    <cfRule type="duplicateValues" dxfId="2" priority="216"/>
  </conditionalFormatting>
  <conditionalFormatting sqref="B2166">
    <cfRule type="duplicateValues" dxfId="2" priority="215"/>
  </conditionalFormatting>
  <conditionalFormatting sqref="B2167">
    <cfRule type="duplicateValues" dxfId="2" priority="214"/>
  </conditionalFormatting>
  <conditionalFormatting sqref="B2168">
    <cfRule type="duplicateValues" dxfId="2" priority="213"/>
  </conditionalFormatting>
  <conditionalFormatting sqref="B2169">
    <cfRule type="duplicateValues" dxfId="2" priority="212"/>
  </conditionalFormatting>
  <conditionalFormatting sqref="B2170">
    <cfRule type="duplicateValues" dxfId="2" priority="211"/>
  </conditionalFormatting>
  <conditionalFormatting sqref="B2171">
    <cfRule type="duplicateValues" dxfId="2" priority="210"/>
  </conditionalFormatting>
  <conditionalFormatting sqref="B2172">
    <cfRule type="duplicateValues" dxfId="2" priority="209"/>
  </conditionalFormatting>
  <conditionalFormatting sqref="B2173">
    <cfRule type="duplicateValues" dxfId="2" priority="208"/>
  </conditionalFormatting>
  <conditionalFormatting sqref="B2174">
    <cfRule type="duplicateValues" dxfId="2" priority="207"/>
  </conditionalFormatting>
  <conditionalFormatting sqref="B2175">
    <cfRule type="duplicateValues" dxfId="2" priority="206"/>
  </conditionalFormatting>
  <conditionalFormatting sqref="B2176">
    <cfRule type="duplicateValues" dxfId="2" priority="205"/>
  </conditionalFormatting>
  <conditionalFormatting sqref="B2177">
    <cfRule type="duplicateValues" dxfId="2" priority="204"/>
  </conditionalFormatting>
  <conditionalFormatting sqref="B2178">
    <cfRule type="duplicateValues" dxfId="2" priority="203"/>
  </conditionalFormatting>
  <conditionalFormatting sqref="B2179">
    <cfRule type="duplicateValues" dxfId="2" priority="202"/>
  </conditionalFormatting>
  <conditionalFormatting sqref="B2180">
    <cfRule type="duplicateValues" dxfId="2" priority="201"/>
  </conditionalFormatting>
  <conditionalFormatting sqref="B2181">
    <cfRule type="duplicateValues" dxfId="2" priority="200"/>
  </conditionalFormatting>
  <conditionalFormatting sqref="B2182">
    <cfRule type="duplicateValues" dxfId="2" priority="199"/>
  </conditionalFormatting>
  <conditionalFormatting sqref="B2183">
    <cfRule type="duplicateValues" dxfId="2" priority="198"/>
  </conditionalFormatting>
  <conditionalFormatting sqref="B2184">
    <cfRule type="duplicateValues" dxfId="2" priority="197"/>
  </conditionalFormatting>
  <conditionalFormatting sqref="B2185">
    <cfRule type="duplicateValues" dxfId="2" priority="196"/>
  </conditionalFormatting>
  <conditionalFormatting sqref="B2186">
    <cfRule type="duplicateValues" dxfId="2" priority="195"/>
  </conditionalFormatting>
  <conditionalFormatting sqref="B2187">
    <cfRule type="duplicateValues" dxfId="2" priority="194"/>
  </conditionalFormatting>
  <conditionalFormatting sqref="B2188">
    <cfRule type="duplicateValues" dxfId="2" priority="193"/>
  </conditionalFormatting>
  <conditionalFormatting sqref="B2189">
    <cfRule type="duplicateValues" dxfId="2" priority="192"/>
  </conditionalFormatting>
  <conditionalFormatting sqref="B2190">
    <cfRule type="duplicateValues" dxfId="2" priority="191"/>
  </conditionalFormatting>
  <conditionalFormatting sqref="B2191">
    <cfRule type="duplicateValues" dxfId="2" priority="190"/>
  </conditionalFormatting>
  <conditionalFormatting sqref="B2192">
    <cfRule type="duplicateValues" dxfId="2" priority="189"/>
  </conditionalFormatting>
  <conditionalFormatting sqref="B2193">
    <cfRule type="duplicateValues" dxfId="2" priority="188"/>
  </conditionalFormatting>
  <conditionalFormatting sqref="B2194">
    <cfRule type="duplicateValues" dxfId="2" priority="187"/>
  </conditionalFormatting>
  <conditionalFormatting sqref="B2195">
    <cfRule type="duplicateValues" dxfId="2" priority="186"/>
  </conditionalFormatting>
  <conditionalFormatting sqref="B2196">
    <cfRule type="duplicateValues" dxfId="2" priority="185"/>
  </conditionalFormatting>
  <conditionalFormatting sqref="B2197">
    <cfRule type="duplicateValues" dxfId="2" priority="184"/>
  </conditionalFormatting>
  <conditionalFormatting sqref="B2198">
    <cfRule type="duplicateValues" dxfId="2" priority="183"/>
  </conditionalFormatting>
  <conditionalFormatting sqref="B2199">
    <cfRule type="duplicateValues" dxfId="2" priority="182"/>
  </conditionalFormatting>
  <conditionalFormatting sqref="B2200">
    <cfRule type="duplicateValues" dxfId="2" priority="181"/>
  </conditionalFormatting>
  <conditionalFormatting sqref="B2201">
    <cfRule type="duplicateValues" dxfId="2" priority="180"/>
  </conditionalFormatting>
  <conditionalFormatting sqref="B2202">
    <cfRule type="duplicateValues" dxfId="2" priority="179"/>
  </conditionalFormatting>
  <conditionalFormatting sqref="B2203">
    <cfRule type="duplicateValues" dxfId="2" priority="178"/>
  </conditionalFormatting>
  <conditionalFormatting sqref="B2204">
    <cfRule type="duplicateValues" dxfId="2" priority="177"/>
  </conditionalFormatting>
  <conditionalFormatting sqref="B2205">
    <cfRule type="duplicateValues" dxfId="2" priority="176"/>
  </conditionalFormatting>
  <conditionalFormatting sqref="B2206">
    <cfRule type="duplicateValues" dxfId="2" priority="175"/>
  </conditionalFormatting>
  <conditionalFormatting sqref="B2207">
    <cfRule type="duplicateValues" dxfId="2" priority="174"/>
  </conditionalFormatting>
  <conditionalFormatting sqref="B2208">
    <cfRule type="duplicateValues" dxfId="2" priority="173"/>
  </conditionalFormatting>
  <conditionalFormatting sqref="B2209">
    <cfRule type="duplicateValues" dxfId="2" priority="172"/>
  </conditionalFormatting>
  <conditionalFormatting sqref="B2210">
    <cfRule type="duplicateValues" dxfId="2" priority="171"/>
  </conditionalFormatting>
  <conditionalFormatting sqref="B2211">
    <cfRule type="duplicateValues" dxfId="2" priority="170"/>
  </conditionalFormatting>
  <conditionalFormatting sqref="B2212">
    <cfRule type="duplicateValues" dxfId="2" priority="169"/>
  </conditionalFormatting>
  <conditionalFormatting sqref="B2213">
    <cfRule type="duplicateValues" dxfId="2" priority="168"/>
  </conditionalFormatting>
  <conditionalFormatting sqref="B2214">
    <cfRule type="duplicateValues" dxfId="2" priority="167"/>
  </conditionalFormatting>
  <conditionalFormatting sqref="B2215">
    <cfRule type="duplicateValues" dxfId="2" priority="166"/>
  </conditionalFormatting>
  <conditionalFormatting sqref="B2216">
    <cfRule type="duplicateValues" dxfId="2" priority="165"/>
  </conditionalFormatting>
  <conditionalFormatting sqref="B2217">
    <cfRule type="duplicateValues" dxfId="2" priority="163"/>
  </conditionalFormatting>
  <conditionalFormatting sqref="B3:B15">
    <cfRule type="duplicateValues" dxfId="2" priority="428"/>
  </conditionalFormatting>
  <conditionalFormatting sqref="B12:B13">
    <cfRule type="expression" dxfId="0" priority="425">
      <formula>COUNTIF(NO.1,B12)</formula>
    </cfRule>
    <cfRule type="expression" dxfId="1" priority="426">
      <formula>COUNTIF(d,B12)</formula>
    </cfRule>
  </conditionalFormatting>
  <conditionalFormatting sqref="B19:B25">
    <cfRule type="duplicateValues" dxfId="2" priority="418"/>
  </conditionalFormatting>
  <conditionalFormatting sqref="B2218:B2225">
    <cfRule type="duplicateValues" dxfId="2" priority="1"/>
  </conditionalFormatting>
  <conditionalFormatting sqref="B14:B15 B3:B11">
    <cfRule type="duplicateValues" dxfId="2" priority="427"/>
  </conditionalFormatting>
  <conditionalFormatting sqref="B38:B1098 B1179:B2106">
    <cfRule type="duplicateValues" dxfId="2" priority="385"/>
  </conditionalFormatting>
  <conditionalFormatting sqref="B52:B1098 B38:B42 B44:B50 B1370:B1375 B1378:B2043 B1179:B1365 B2045:B2106">
    <cfRule type="duplicateValues" dxfId="2" priority="395"/>
  </conditionalFormatting>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P1736"/>
  <sheetViews>
    <sheetView workbookViewId="0">
      <selection activeCell="H1" sqref="H1"/>
    </sheetView>
  </sheetViews>
  <sheetFormatPr defaultColWidth="9" defaultRowHeight="12"/>
  <cols>
    <col min="1" max="1" width="10.6296296296296" style="27" customWidth="1"/>
    <col min="2" max="5" width="15.6296296296296" style="27" customWidth="1"/>
    <col min="6" max="6" width="10.6296296296296" style="27" customWidth="1"/>
    <col min="7" max="7" width="12.25" style="27" customWidth="1"/>
    <col min="8" max="11" width="9" style="27"/>
    <col min="12" max="12" width="15" style="27" customWidth="1"/>
    <col min="13" max="13" width="10.5" style="27" customWidth="1"/>
    <col min="14" max="16384" width="9" style="27"/>
  </cols>
  <sheetData>
    <row r="1" ht="36.75" customHeight="1" spans="1:8">
      <c r="A1" s="28" t="s">
        <v>2046</v>
      </c>
      <c r="B1" s="28"/>
      <c r="C1" s="28"/>
      <c r="D1" s="28"/>
      <c r="E1" s="28"/>
      <c r="F1" s="28"/>
      <c r="G1" s="27" t="s">
        <v>544</v>
      </c>
      <c r="H1" s="27" t="e">
        <f>_xlfn.MODE.SNGL(B1236:B1736)</f>
        <v>#NAME?</v>
      </c>
    </row>
    <row r="2" ht="20.1" customHeight="1" spans="1:14">
      <c r="A2" s="29" t="s">
        <v>86</v>
      </c>
      <c r="B2" s="29" t="s">
        <v>2047</v>
      </c>
      <c r="C2" s="29" t="s">
        <v>264</v>
      </c>
      <c r="D2" s="29" t="s">
        <v>52</v>
      </c>
      <c r="E2" s="29" t="s">
        <v>265</v>
      </c>
      <c r="F2" s="29" t="s">
        <v>547</v>
      </c>
      <c r="H2" s="30" t="s">
        <v>52</v>
      </c>
      <c r="I2" s="30" t="s">
        <v>548</v>
      </c>
      <c r="J2" s="30" t="s">
        <v>265</v>
      </c>
      <c r="K2" s="30" t="s">
        <v>548</v>
      </c>
      <c r="L2" s="30" t="s">
        <v>549</v>
      </c>
      <c r="M2" s="30" t="s">
        <v>550</v>
      </c>
      <c r="N2" s="30" t="s">
        <v>266</v>
      </c>
    </row>
    <row r="3" ht="20.1" customHeight="1" spans="1:14">
      <c r="A3" s="31">
        <v>1</v>
      </c>
      <c r="B3" s="32" t="s">
        <v>2048</v>
      </c>
      <c r="C3" s="32">
        <v>131.02</v>
      </c>
      <c r="D3" s="32" t="s">
        <v>499</v>
      </c>
      <c r="E3" s="32" t="s">
        <v>2049</v>
      </c>
      <c r="F3" s="33">
        <f>SUM(C3:C1233)</f>
        <v>121829.320000001</v>
      </c>
      <c r="H3" s="30" t="s">
        <v>524</v>
      </c>
      <c r="I3" s="30">
        <f>COUNTIF(D3:D1233,H3)</f>
        <v>334</v>
      </c>
      <c r="J3" s="30" t="s">
        <v>2050</v>
      </c>
      <c r="K3" s="30">
        <f>COUNTIFS($D$3:$D$1489,$H$3,$E$3:$E$1489,J3)</f>
        <v>110</v>
      </c>
      <c r="L3" s="30" t="s">
        <v>2051</v>
      </c>
      <c r="M3" s="30">
        <f>SUMIFS($C$3:$C$1489,$D$3:$D$1489,$H$3,$E$3:$E$1489,J3)</f>
        <v>7338.79</v>
      </c>
      <c r="N3" s="37"/>
    </row>
    <row r="4" ht="20.1" customHeight="1" spans="1:14">
      <c r="A4" s="31">
        <v>2</v>
      </c>
      <c r="B4" s="32" t="s">
        <v>2052</v>
      </c>
      <c r="C4" s="32">
        <v>131.02</v>
      </c>
      <c r="D4" s="32" t="s">
        <v>499</v>
      </c>
      <c r="E4" s="32" t="s">
        <v>2049</v>
      </c>
      <c r="F4" s="33"/>
      <c r="H4" s="30"/>
      <c r="I4" s="30"/>
      <c r="J4" s="30" t="s">
        <v>2053</v>
      </c>
      <c r="K4" s="30">
        <f t="shared" ref="K4:K5" si="0">COUNTIFS($D$3:$D$1489,$H$3,$E$3:$E$1489,J4)</f>
        <v>114</v>
      </c>
      <c r="L4" s="30" t="s">
        <v>2054</v>
      </c>
      <c r="M4" s="30">
        <f t="shared" ref="M4:M5" si="1">SUMIFS($C$3:$C$1489,$D$3:$D$1489,$H$3,$E$3:$E$1489,J4)</f>
        <v>8063.76000000001</v>
      </c>
      <c r="N4" s="37"/>
    </row>
    <row r="5" ht="20.1" customHeight="1" spans="1:14">
      <c r="A5" s="31">
        <v>3</v>
      </c>
      <c r="B5" s="32" t="s">
        <v>2055</v>
      </c>
      <c r="C5" s="32">
        <v>131.02</v>
      </c>
      <c r="D5" s="32" t="s">
        <v>499</v>
      </c>
      <c r="E5" s="32" t="s">
        <v>2049</v>
      </c>
      <c r="F5" s="33"/>
      <c r="H5" s="30"/>
      <c r="I5" s="30"/>
      <c r="J5" s="30" t="s">
        <v>2056</v>
      </c>
      <c r="K5" s="30">
        <f t="shared" si="0"/>
        <v>110</v>
      </c>
      <c r="L5" s="30" t="s">
        <v>2057</v>
      </c>
      <c r="M5" s="30">
        <f t="shared" si="1"/>
        <v>7307.39</v>
      </c>
      <c r="N5" s="38"/>
    </row>
    <row r="6" ht="20.1" customHeight="1" spans="1:16">
      <c r="A6" s="31">
        <v>4</v>
      </c>
      <c r="B6" s="32" t="s">
        <v>2058</v>
      </c>
      <c r="C6" s="32">
        <v>131.02</v>
      </c>
      <c r="D6" s="32" t="s">
        <v>499</v>
      </c>
      <c r="E6" s="32" t="s">
        <v>2049</v>
      </c>
      <c r="F6" s="33"/>
      <c r="H6" s="30" t="s">
        <v>495</v>
      </c>
      <c r="I6" s="30">
        <f>COUNTIF(D3:D1233,H6)</f>
        <v>656</v>
      </c>
      <c r="J6" s="30" t="s">
        <v>2059</v>
      </c>
      <c r="K6" s="30">
        <f>COUNTIFS($D$3:$D$1489,$H$6,$E$3:$E$1489,J6)</f>
        <v>80</v>
      </c>
      <c r="L6" s="30" t="s">
        <v>2060</v>
      </c>
      <c r="M6" s="30">
        <f>SUMIFS($C$3:$C$1489,$D$3:$D$1489,H6,$E$3:$E$1489,J6)</f>
        <v>7867.72</v>
      </c>
      <c r="N6" s="37"/>
      <c r="O6" s="27" t="s">
        <v>544</v>
      </c>
      <c r="P6" s="27">
        <f>MODE(C3:C1233)</f>
        <v>131.02</v>
      </c>
    </row>
    <row r="7" ht="20.1" customHeight="1" spans="1:15">
      <c r="A7" s="31">
        <v>5</v>
      </c>
      <c r="B7" s="32" t="s">
        <v>2061</v>
      </c>
      <c r="C7" s="32">
        <v>131.02</v>
      </c>
      <c r="D7" s="32" t="s">
        <v>499</v>
      </c>
      <c r="E7" s="32" t="s">
        <v>2049</v>
      </c>
      <c r="F7" s="33"/>
      <c r="H7" s="30"/>
      <c r="I7" s="30"/>
      <c r="J7" s="39" t="s">
        <v>2049</v>
      </c>
      <c r="K7" s="39">
        <f t="shared" ref="K7:K8" si="2">COUNTIFS($D$3:$D$1489,$H$6,$E$3:$E$1489,J7)</f>
        <v>501</v>
      </c>
      <c r="L7" s="40" t="s">
        <v>2062</v>
      </c>
      <c r="M7" s="39">
        <f>SUMIFS($C$3:$C$1489,$D$3:$D$1489,H6,$E$3:$E$1489,J7)</f>
        <v>52828.5100000002</v>
      </c>
      <c r="N7" s="37"/>
      <c r="O7" s="27">
        <v>109.19</v>
      </c>
    </row>
    <row r="8" ht="20.1" customHeight="1" spans="1:14">
      <c r="A8" s="31">
        <v>6</v>
      </c>
      <c r="B8" s="32" t="s">
        <v>2063</v>
      </c>
      <c r="C8" s="32">
        <v>131.02</v>
      </c>
      <c r="D8" s="32" t="s">
        <v>499</v>
      </c>
      <c r="E8" s="32" t="s">
        <v>2049</v>
      </c>
      <c r="F8" s="33"/>
      <c r="H8" s="34"/>
      <c r="I8" s="34"/>
      <c r="J8" s="34" t="s">
        <v>2053</v>
      </c>
      <c r="K8" s="30">
        <f t="shared" si="2"/>
        <v>75</v>
      </c>
      <c r="L8" s="30" t="s">
        <v>2064</v>
      </c>
      <c r="M8" s="30">
        <f>SUMIFS($C$3:$C$1489,$D$3:$D$1489,H6,$E$3:$E$1489,J8)</f>
        <v>6922.55</v>
      </c>
      <c r="N8" s="41"/>
    </row>
    <row r="9" ht="20.1" customHeight="1" spans="1:14">
      <c r="A9" s="31">
        <v>7</v>
      </c>
      <c r="B9" s="32" t="s">
        <v>2065</v>
      </c>
      <c r="C9" s="32">
        <v>131.02</v>
      </c>
      <c r="D9" s="32" t="s">
        <v>499</v>
      </c>
      <c r="E9" s="32" t="s">
        <v>2049</v>
      </c>
      <c r="F9" s="33"/>
      <c r="H9" s="35" t="s">
        <v>499</v>
      </c>
      <c r="I9" s="30">
        <f>COUNTIF(D3:D1233,H9)</f>
        <v>241</v>
      </c>
      <c r="J9" s="30" t="s">
        <v>2049</v>
      </c>
      <c r="K9" s="30">
        <f>COUNTIFS($D$3:$D$1489,$H$9,$E$3:$E$1489,J9)</f>
        <v>241</v>
      </c>
      <c r="L9" s="30" t="s">
        <v>2066</v>
      </c>
      <c r="M9" s="30">
        <f>SUMIFS($C$3:$C$1489,$D$3:$D$1489,H9,$E$3:$E$1489,J9)</f>
        <v>31500.6</v>
      </c>
      <c r="N9"/>
    </row>
    <row r="10" ht="20.1" customHeight="1" spans="1:14">
      <c r="A10" s="31">
        <v>8</v>
      </c>
      <c r="B10" s="32" t="s">
        <v>2067</v>
      </c>
      <c r="C10" s="32">
        <v>131.02</v>
      </c>
      <c r="D10" s="32" t="s">
        <v>499</v>
      </c>
      <c r="E10" s="32" t="s">
        <v>2049</v>
      </c>
      <c r="F10" s="33"/>
      <c r="I10" s="42">
        <f>SUM(I3:I9)</f>
        <v>1231</v>
      </c>
      <c r="K10" s="42">
        <f>SUM(K3:K9)</f>
        <v>1231</v>
      </c>
      <c r="M10" s="42">
        <f>SUM(M3:M9)</f>
        <v>121829.32</v>
      </c>
      <c r="N10" s="27">
        <f>SUM(C3:C1233)</f>
        <v>121829.320000001</v>
      </c>
    </row>
    <row r="11" ht="20.1" customHeight="1" spans="1:6">
      <c r="A11" s="31">
        <v>9</v>
      </c>
      <c r="B11" s="32" t="s">
        <v>2068</v>
      </c>
      <c r="C11" s="32">
        <v>131.02</v>
      </c>
      <c r="D11" s="32" t="s">
        <v>499</v>
      </c>
      <c r="E11" s="32" t="s">
        <v>2049</v>
      </c>
      <c r="F11" s="33"/>
    </row>
    <row r="12" ht="20.1" customHeight="1" spans="1:13">
      <c r="A12" s="31">
        <v>10</v>
      </c>
      <c r="B12" s="32" t="s">
        <v>2069</v>
      </c>
      <c r="C12" s="32">
        <v>131.02</v>
      </c>
      <c r="D12" s="32" t="s">
        <v>499</v>
      </c>
      <c r="E12" s="32" t="s">
        <v>2049</v>
      </c>
      <c r="F12" s="33"/>
      <c r="G12" s="36" t="s">
        <v>568</v>
      </c>
      <c r="H12" s="36" t="s">
        <v>495</v>
      </c>
      <c r="I12" s="36">
        <v>144</v>
      </c>
      <c r="J12" s="36" t="s">
        <v>84</v>
      </c>
      <c r="K12" s="36">
        <v>144</v>
      </c>
      <c r="L12" s="36">
        <v>109.19</v>
      </c>
      <c r="M12" s="36">
        <f>K12*L12</f>
        <v>15723.36</v>
      </c>
    </row>
    <row r="13" ht="20.1" customHeight="1" spans="1:6">
      <c r="A13" s="31">
        <v>11</v>
      </c>
      <c r="B13" s="32" t="s">
        <v>2070</v>
      </c>
      <c r="C13" s="32">
        <v>131.02</v>
      </c>
      <c r="D13" s="32" t="s">
        <v>499</v>
      </c>
      <c r="E13" s="32" t="s">
        <v>2049</v>
      </c>
      <c r="F13" s="33"/>
    </row>
    <row r="14" ht="20.1" customHeight="1" spans="1:6">
      <c r="A14" s="31">
        <v>12</v>
      </c>
      <c r="B14" s="32" t="s">
        <v>2071</v>
      </c>
      <c r="C14" s="32">
        <v>131.02</v>
      </c>
      <c r="D14" s="32" t="s">
        <v>499</v>
      </c>
      <c r="E14" s="32" t="s">
        <v>2049</v>
      </c>
      <c r="F14" s="33"/>
    </row>
    <row r="15" ht="20.1" customHeight="1" spans="1:6">
      <c r="A15" s="31">
        <v>13</v>
      </c>
      <c r="B15" s="32" t="s">
        <v>2072</v>
      </c>
      <c r="C15" s="32">
        <v>131.02</v>
      </c>
      <c r="D15" s="32" t="s">
        <v>499</v>
      </c>
      <c r="E15" s="32" t="s">
        <v>2049</v>
      </c>
      <c r="F15" s="33"/>
    </row>
    <row r="16" ht="20.1" customHeight="1" spans="1:6">
      <c r="A16" s="31">
        <v>14</v>
      </c>
      <c r="B16" s="32" t="s">
        <v>2073</v>
      </c>
      <c r="C16" s="32">
        <v>131.02</v>
      </c>
      <c r="D16" s="32" t="s">
        <v>499</v>
      </c>
      <c r="E16" s="32" t="s">
        <v>2049</v>
      </c>
      <c r="F16" s="33"/>
    </row>
    <row r="17" ht="20.1" customHeight="1" spans="1:6">
      <c r="A17" s="31">
        <v>15</v>
      </c>
      <c r="B17" s="32" t="s">
        <v>2074</v>
      </c>
      <c r="C17" s="32">
        <v>131.02</v>
      </c>
      <c r="D17" s="32" t="s">
        <v>499</v>
      </c>
      <c r="E17" s="32" t="s">
        <v>2049</v>
      </c>
      <c r="F17" s="33"/>
    </row>
    <row r="18" ht="20.1" customHeight="1" spans="1:6">
      <c r="A18" s="31">
        <v>16</v>
      </c>
      <c r="B18" s="32" t="s">
        <v>2075</v>
      </c>
      <c r="C18" s="32">
        <v>131.02</v>
      </c>
      <c r="D18" s="32" t="s">
        <v>499</v>
      </c>
      <c r="E18" s="32" t="s">
        <v>2049</v>
      </c>
      <c r="F18" s="33"/>
    </row>
    <row r="19" ht="20.1" customHeight="1" spans="1:6">
      <c r="A19" s="31">
        <v>17</v>
      </c>
      <c r="B19" s="32" t="s">
        <v>2076</v>
      </c>
      <c r="C19" s="32">
        <v>131.02</v>
      </c>
      <c r="D19" s="32" t="s">
        <v>499</v>
      </c>
      <c r="E19" s="32" t="s">
        <v>2049</v>
      </c>
      <c r="F19" s="33"/>
    </row>
    <row r="20" ht="20.1" customHeight="1" spans="1:6">
      <c r="A20" s="31">
        <v>18</v>
      </c>
      <c r="B20" s="32" t="s">
        <v>2077</v>
      </c>
      <c r="C20" s="32">
        <v>131.02</v>
      </c>
      <c r="D20" s="32" t="s">
        <v>499</v>
      </c>
      <c r="E20" s="32" t="s">
        <v>2049</v>
      </c>
      <c r="F20" s="33"/>
    </row>
    <row r="21" ht="20.1" customHeight="1" spans="1:6">
      <c r="A21" s="31">
        <v>19</v>
      </c>
      <c r="B21" s="32" t="s">
        <v>2078</v>
      </c>
      <c r="C21" s="32">
        <v>131.02</v>
      </c>
      <c r="D21" s="32" t="s">
        <v>499</v>
      </c>
      <c r="E21" s="32" t="s">
        <v>2049</v>
      </c>
      <c r="F21" s="33"/>
    </row>
    <row r="22" ht="20.1" customHeight="1" spans="1:6">
      <c r="A22" s="31">
        <v>20</v>
      </c>
      <c r="B22" s="32" t="s">
        <v>2079</v>
      </c>
      <c r="C22" s="32">
        <v>131.02</v>
      </c>
      <c r="D22" s="32" t="s">
        <v>499</v>
      </c>
      <c r="E22" s="32" t="s">
        <v>2049</v>
      </c>
      <c r="F22" s="33"/>
    </row>
    <row r="23" ht="20.1" customHeight="1" spans="1:6">
      <c r="A23" s="31">
        <v>21</v>
      </c>
      <c r="B23" s="32" t="s">
        <v>2080</v>
      </c>
      <c r="C23" s="32">
        <v>131.02</v>
      </c>
      <c r="D23" s="32" t="s">
        <v>499</v>
      </c>
      <c r="E23" s="32" t="s">
        <v>2049</v>
      </c>
      <c r="F23" s="33"/>
    </row>
    <row r="24" ht="20.1" customHeight="1" spans="1:6">
      <c r="A24" s="31">
        <v>22</v>
      </c>
      <c r="B24" s="32" t="s">
        <v>2081</v>
      </c>
      <c r="C24" s="32">
        <v>131.02</v>
      </c>
      <c r="D24" s="32" t="s">
        <v>499</v>
      </c>
      <c r="E24" s="32" t="s">
        <v>2049</v>
      </c>
      <c r="F24" s="33"/>
    </row>
    <row r="25" ht="20.1" customHeight="1" spans="1:6">
      <c r="A25" s="31">
        <v>23</v>
      </c>
      <c r="B25" s="32" t="s">
        <v>2082</v>
      </c>
      <c r="C25" s="32">
        <v>131.02</v>
      </c>
      <c r="D25" s="32" t="s">
        <v>499</v>
      </c>
      <c r="E25" s="32" t="s">
        <v>2049</v>
      </c>
      <c r="F25" s="33"/>
    </row>
    <row r="26" ht="20.1" customHeight="1" spans="1:6">
      <c r="A26" s="31">
        <v>24</v>
      </c>
      <c r="B26" s="32" t="s">
        <v>2083</v>
      </c>
      <c r="C26" s="32">
        <v>131.02</v>
      </c>
      <c r="D26" s="32" t="s">
        <v>499</v>
      </c>
      <c r="E26" s="32" t="s">
        <v>2049</v>
      </c>
      <c r="F26" s="33"/>
    </row>
    <row r="27" ht="20.1" customHeight="1" spans="1:6">
      <c r="A27" s="31">
        <v>25</v>
      </c>
      <c r="B27" s="32" t="s">
        <v>2084</v>
      </c>
      <c r="C27" s="32">
        <v>131.02</v>
      </c>
      <c r="D27" s="32" t="s">
        <v>499</v>
      </c>
      <c r="E27" s="32" t="s">
        <v>2049</v>
      </c>
      <c r="F27" s="33"/>
    </row>
    <row r="28" ht="20.1" customHeight="1" spans="1:6">
      <c r="A28" s="31">
        <v>26</v>
      </c>
      <c r="B28" s="32" t="s">
        <v>2085</v>
      </c>
      <c r="C28" s="32">
        <v>131.02</v>
      </c>
      <c r="D28" s="32" t="s">
        <v>499</v>
      </c>
      <c r="E28" s="32" t="s">
        <v>2049</v>
      </c>
      <c r="F28" s="33"/>
    </row>
    <row r="29" ht="20.1" customHeight="1" spans="1:6">
      <c r="A29" s="31">
        <v>27</v>
      </c>
      <c r="B29" s="32" t="s">
        <v>2086</v>
      </c>
      <c r="C29" s="32">
        <v>131.02</v>
      </c>
      <c r="D29" s="32" t="s">
        <v>499</v>
      </c>
      <c r="E29" s="32" t="s">
        <v>2049</v>
      </c>
      <c r="F29" s="33"/>
    </row>
    <row r="30" ht="20.1" customHeight="1" spans="1:6">
      <c r="A30" s="31">
        <v>28</v>
      </c>
      <c r="B30" s="32" t="s">
        <v>2087</v>
      </c>
      <c r="C30" s="32">
        <v>131.02</v>
      </c>
      <c r="D30" s="32" t="s">
        <v>499</v>
      </c>
      <c r="E30" s="32" t="s">
        <v>2049</v>
      </c>
      <c r="F30" s="33"/>
    </row>
    <row r="31" ht="20.1" customHeight="1" spans="1:6">
      <c r="A31" s="31">
        <v>29</v>
      </c>
      <c r="B31" s="32" t="s">
        <v>2088</v>
      </c>
      <c r="C31" s="32">
        <v>131.02</v>
      </c>
      <c r="D31" s="32" t="s">
        <v>499</v>
      </c>
      <c r="E31" s="32" t="s">
        <v>2049</v>
      </c>
      <c r="F31" s="33"/>
    </row>
    <row r="32" ht="20.1" customHeight="1" spans="1:6">
      <c r="A32" s="31">
        <v>30</v>
      </c>
      <c r="B32" s="32" t="s">
        <v>2089</v>
      </c>
      <c r="C32" s="32">
        <v>131.57</v>
      </c>
      <c r="D32" s="32" t="s">
        <v>499</v>
      </c>
      <c r="E32" s="32" t="s">
        <v>2049</v>
      </c>
      <c r="F32" s="33"/>
    </row>
    <row r="33" ht="20.1" customHeight="1" spans="1:6">
      <c r="A33" s="31">
        <v>31</v>
      </c>
      <c r="B33" s="32" t="s">
        <v>2090</v>
      </c>
      <c r="C33" s="32">
        <v>131.57</v>
      </c>
      <c r="D33" s="32" t="s">
        <v>499</v>
      </c>
      <c r="E33" s="32" t="s">
        <v>2049</v>
      </c>
      <c r="F33" s="33"/>
    </row>
    <row r="34" ht="20.1" customHeight="1" spans="1:6">
      <c r="A34" s="31">
        <v>32</v>
      </c>
      <c r="B34" s="32" t="s">
        <v>2091</v>
      </c>
      <c r="C34" s="32">
        <v>131.57</v>
      </c>
      <c r="D34" s="32" t="s">
        <v>499</v>
      </c>
      <c r="E34" s="32" t="s">
        <v>2049</v>
      </c>
      <c r="F34" s="33"/>
    </row>
    <row r="35" ht="20.1" customHeight="1" spans="1:6">
      <c r="A35" s="31">
        <v>33</v>
      </c>
      <c r="B35" s="32" t="s">
        <v>2092</v>
      </c>
      <c r="C35" s="32">
        <v>131.57</v>
      </c>
      <c r="D35" s="32" t="s">
        <v>499</v>
      </c>
      <c r="E35" s="32" t="s">
        <v>2049</v>
      </c>
      <c r="F35" s="33"/>
    </row>
    <row r="36" ht="20.1" customHeight="1" spans="1:6">
      <c r="A36" s="31">
        <v>34</v>
      </c>
      <c r="B36" s="32" t="s">
        <v>2093</v>
      </c>
      <c r="C36" s="32">
        <v>131.57</v>
      </c>
      <c r="D36" s="32" t="s">
        <v>499</v>
      </c>
      <c r="E36" s="32" t="s">
        <v>2049</v>
      </c>
      <c r="F36" s="33"/>
    </row>
    <row r="37" ht="20.1" customHeight="1" spans="1:6">
      <c r="A37" s="31">
        <v>35</v>
      </c>
      <c r="B37" s="32" t="s">
        <v>2094</v>
      </c>
      <c r="C37" s="32">
        <v>131.57</v>
      </c>
      <c r="D37" s="32" t="s">
        <v>499</v>
      </c>
      <c r="E37" s="32" t="s">
        <v>2049</v>
      </c>
      <c r="F37" s="33"/>
    </row>
    <row r="38" ht="20.1" customHeight="1" spans="1:6">
      <c r="A38" s="31">
        <v>36</v>
      </c>
      <c r="B38" s="32" t="s">
        <v>2095</v>
      </c>
      <c r="C38" s="32">
        <v>131.57</v>
      </c>
      <c r="D38" s="32" t="s">
        <v>499</v>
      </c>
      <c r="E38" s="32" t="s">
        <v>2049</v>
      </c>
      <c r="F38" s="33"/>
    </row>
    <row r="39" ht="20.1" customHeight="1" spans="1:6">
      <c r="A39" s="31">
        <v>37</v>
      </c>
      <c r="B39" s="32" t="s">
        <v>2096</v>
      </c>
      <c r="C39" s="32">
        <v>131.57</v>
      </c>
      <c r="D39" s="32" t="s">
        <v>499</v>
      </c>
      <c r="E39" s="32" t="s">
        <v>2049</v>
      </c>
      <c r="F39" s="33"/>
    </row>
    <row r="40" ht="20.1" customHeight="1" spans="1:6">
      <c r="A40" s="31">
        <v>38</v>
      </c>
      <c r="B40" s="32" t="s">
        <v>2097</v>
      </c>
      <c r="C40" s="32">
        <v>131.57</v>
      </c>
      <c r="D40" s="32" t="s">
        <v>499</v>
      </c>
      <c r="E40" s="32" t="s">
        <v>2049</v>
      </c>
      <c r="F40" s="33"/>
    </row>
    <row r="41" ht="20.1" customHeight="1" spans="1:6">
      <c r="A41" s="31">
        <v>39</v>
      </c>
      <c r="B41" s="32" t="s">
        <v>2098</v>
      </c>
      <c r="C41" s="32">
        <v>131.57</v>
      </c>
      <c r="D41" s="32" t="s">
        <v>499</v>
      </c>
      <c r="E41" s="32" t="s">
        <v>2049</v>
      </c>
      <c r="F41" s="33"/>
    </row>
    <row r="42" ht="20.1" customHeight="1" spans="1:6">
      <c r="A42" s="31">
        <v>40</v>
      </c>
      <c r="B42" s="32" t="s">
        <v>2099</v>
      </c>
      <c r="C42" s="32">
        <v>131.57</v>
      </c>
      <c r="D42" s="32" t="s">
        <v>499</v>
      </c>
      <c r="E42" s="32" t="s">
        <v>2049</v>
      </c>
      <c r="F42" s="33"/>
    </row>
    <row r="43" ht="20.1" customHeight="1" spans="1:6">
      <c r="A43" s="31">
        <v>41</v>
      </c>
      <c r="B43" s="32" t="s">
        <v>2100</v>
      </c>
      <c r="C43" s="32">
        <v>131.57</v>
      </c>
      <c r="D43" s="32" t="s">
        <v>499</v>
      </c>
      <c r="E43" s="32" t="s">
        <v>2049</v>
      </c>
      <c r="F43" s="33"/>
    </row>
    <row r="44" ht="20.1" customHeight="1" spans="1:6">
      <c r="A44" s="31">
        <v>42</v>
      </c>
      <c r="B44" s="32" t="s">
        <v>2101</v>
      </c>
      <c r="C44" s="32">
        <v>131.57</v>
      </c>
      <c r="D44" s="32" t="s">
        <v>499</v>
      </c>
      <c r="E44" s="32" t="s">
        <v>2049</v>
      </c>
      <c r="F44" s="33"/>
    </row>
    <row r="45" ht="20.1" customHeight="1" spans="1:6">
      <c r="A45" s="31">
        <v>43</v>
      </c>
      <c r="B45" s="32" t="s">
        <v>2102</v>
      </c>
      <c r="C45" s="32">
        <v>131.57</v>
      </c>
      <c r="D45" s="32" t="s">
        <v>499</v>
      </c>
      <c r="E45" s="32" t="s">
        <v>2049</v>
      </c>
      <c r="F45" s="33"/>
    </row>
    <row r="46" ht="20.1" customHeight="1" spans="1:6">
      <c r="A46" s="31">
        <v>44</v>
      </c>
      <c r="B46" s="32" t="s">
        <v>614</v>
      </c>
      <c r="C46" s="32">
        <v>70.57</v>
      </c>
      <c r="D46" s="32" t="s">
        <v>524</v>
      </c>
      <c r="E46" s="32" t="s">
        <v>2050</v>
      </c>
      <c r="F46" s="33"/>
    </row>
    <row r="47" ht="20.1" customHeight="1" spans="1:6">
      <c r="A47" s="31">
        <v>45</v>
      </c>
      <c r="B47" s="32" t="s">
        <v>2103</v>
      </c>
      <c r="C47" s="32">
        <v>98.36</v>
      </c>
      <c r="D47" s="32" t="s">
        <v>495</v>
      </c>
      <c r="E47" s="32" t="s">
        <v>2059</v>
      </c>
      <c r="F47" s="33"/>
    </row>
    <row r="48" ht="20.1" customHeight="1" spans="1:6">
      <c r="A48" s="31">
        <v>46</v>
      </c>
      <c r="B48" s="32" t="s">
        <v>579</v>
      </c>
      <c r="C48" s="32">
        <v>70.02</v>
      </c>
      <c r="D48" s="32" t="s">
        <v>524</v>
      </c>
      <c r="E48" s="32" t="s">
        <v>2053</v>
      </c>
      <c r="F48" s="33"/>
    </row>
    <row r="49" ht="20.1" customHeight="1" spans="1:6">
      <c r="A49" s="31">
        <v>47</v>
      </c>
      <c r="B49" s="32" t="s">
        <v>2104</v>
      </c>
      <c r="C49" s="32">
        <v>51.15</v>
      </c>
      <c r="D49" s="32" t="s">
        <v>524</v>
      </c>
      <c r="E49" s="32" t="s">
        <v>2050</v>
      </c>
      <c r="F49" s="33"/>
    </row>
    <row r="50" ht="20.1" customHeight="1" spans="1:6">
      <c r="A50" s="31">
        <v>48</v>
      </c>
      <c r="B50" s="32" t="s">
        <v>2105</v>
      </c>
      <c r="C50" s="32">
        <v>71.3</v>
      </c>
      <c r="D50" s="32" t="s">
        <v>524</v>
      </c>
      <c r="E50" s="32" t="s">
        <v>2050</v>
      </c>
      <c r="F50" s="33"/>
    </row>
    <row r="51" ht="20.1" customHeight="1" spans="1:6">
      <c r="A51" s="31">
        <v>49</v>
      </c>
      <c r="B51" s="32" t="s">
        <v>673</v>
      </c>
      <c r="C51" s="32">
        <v>124.89</v>
      </c>
      <c r="D51" s="32" t="s">
        <v>499</v>
      </c>
      <c r="E51" s="32" t="s">
        <v>2049</v>
      </c>
      <c r="F51" s="33"/>
    </row>
    <row r="52" ht="20.1" customHeight="1" spans="1:6">
      <c r="A52" s="31">
        <v>50</v>
      </c>
      <c r="B52" s="32" t="s">
        <v>2106</v>
      </c>
      <c r="C52" s="32">
        <v>92.52</v>
      </c>
      <c r="D52" s="32" t="s">
        <v>495</v>
      </c>
      <c r="E52" s="32" t="s">
        <v>2053</v>
      </c>
      <c r="F52" s="33"/>
    </row>
    <row r="53" ht="20.1" customHeight="1" spans="1:6">
      <c r="A53" s="31">
        <v>51</v>
      </c>
      <c r="B53" s="32" t="s">
        <v>2107</v>
      </c>
      <c r="C53" s="32">
        <v>92.52</v>
      </c>
      <c r="D53" s="32" t="s">
        <v>495</v>
      </c>
      <c r="E53" s="32" t="s">
        <v>2053</v>
      </c>
      <c r="F53" s="33"/>
    </row>
    <row r="54" ht="20.1" customHeight="1" spans="1:6">
      <c r="A54" s="31">
        <v>52</v>
      </c>
      <c r="B54" s="32" t="s">
        <v>2108</v>
      </c>
      <c r="C54" s="32">
        <v>94.39</v>
      </c>
      <c r="D54" s="32" t="s">
        <v>495</v>
      </c>
      <c r="E54" s="32" t="s">
        <v>2049</v>
      </c>
      <c r="F54" s="33"/>
    </row>
    <row r="55" ht="20.1" customHeight="1" spans="1:6">
      <c r="A55" s="31">
        <v>53</v>
      </c>
      <c r="B55" s="32" t="s">
        <v>2109</v>
      </c>
      <c r="C55" s="32">
        <v>92.52</v>
      </c>
      <c r="D55" s="32" t="s">
        <v>495</v>
      </c>
      <c r="E55" s="32" t="s">
        <v>2053</v>
      </c>
      <c r="F55" s="33"/>
    </row>
    <row r="56" ht="20.1" customHeight="1" spans="1:6">
      <c r="A56" s="31">
        <v>54</v>
      </c>
      <c r="B56" s="32" t="s">
        <v>2110</v>
      </c>
      <c r="C56" s="32">
        <v>92.52</v>
      </c>
      <c r="D56" s="32" t="s">
        <v>495</v>
      </c>
      <c r="E56" s="32" t="s">
        <v>2053</v>
      </c>
      <c r="F56" s="33"/>
    </row>
    <row r="57" ht="20.1" customHeight="1" spans="1:6">
      <c r="A57" s="31">
        <v>55</v>
      </c>
      <c r="B57" s="32" t="s">
        <v>2111</v>
      </c>
      <c r="C57" s="32">
        <v>94.39</v>
      </c>
      <c r="D57" s="32" t="s">
        <v>495</v>
      </c>
      <c r="E57" s="32" t="s">
        <v>2049</v>
      </c>
      <c r="F57" s="33"/>
    </row>
    <row r="58" ht="20.1" customHeight="1" spans="1:6">
      <c r="A58" s="31">
        <v>56</v>
      </c>
      <c r="B58" s="32" t="s">
        <v>2112</v>
      </c>
      <c r="C58" s="32">
        <v>94.39</v>
      </c>
      <c r="D58" s="32" t="s">
        <v>495</v>
      </c>
      <c r="E58" s="32" t="s">
        <v>2049</v>
      </c>
      <c r="F58" s="33"/>
    </row>
    <row r="59" ht="20.1" customHeight="1" spans="1:6">
      <c r="A59" s="31">
        <v>57</v>
      </c>
      <c r="B59" s="32" t="s">
        <v>2113</v>
      </c>
      <c r="C59" s="32">
        <v>94.39</v>
      </c>
      <c r="D59" s="32" t="s">
        <v>495</v>
      </c>
      <c r="E59" s="32" t="s">
        <v>2049</v>
      </c>
      <c r="F59" s="33"/>
    </row>
    <row r="60" ht="20.1" customHeight="1" spans="1:6">
      <c r="A60" s="31">
        <v>58</v>
      </c>
      <c r="B60" s="32" t="s">
        <v>1933</v>
      </c>
      <c r="C60" s="32">
        <v>91.83</v>
      </c>
      <c r="D60" s="32" t="s">
        <v>495</v>
      </c>
      <c r="E60" s="32" t="s">
        <v>2053</v>
      </c>
      <c r="F60" s="33"/>
    </row>
    <row r="61" ht="20.1" customHeight="1" spans="1:6">
      <c r="A61" s="31">
        <v>59</v>
      </c>
      <c r="B61" s="32" t="s">
        <v>1991</v>
      </c>
      <c r="C61" s="32">
        <v>91.87</v>
      </c>
      <c r="D61" s="32" t="s">
        <v>495</v>
      </c>
      <c r="E61" s="32" t="s">
        <v>2053</v>
      </c>
      <c r="F61" s="33"/>
    </row>
    <row r="62" ht="20.1" customHeight="1" spans="1:6">
      <c r="A62" s="31">
        <v>60</v>
      </c>
      <c r="B62" s="32" t="s">
        <v>1953</v>
      </c>
      <c r="C62" s="32">
        <v>91.87</v>
      </c>
      <c r="D62" s="32" t="s">
        <v>495</v>
      </c>
      <c r="E62" s="32" t="s">
        <v>2053</v>
      </c>
      <c r="F62" s="33"/>
    </row>
    <row r="63" ht="20.1" customHeight="1" spans="1:6">
      <c r="A63" s="31">
        <v>61</v>
      </c>
      <c r="B63" s="32" t="s">
        <v>1992</v>
      </c>
      <c r="C63" s="32">
        <v>97.37</v>
      </c>
      <c r="D63" s="32" t="s">
        <v>495</v>
      </c>
      <c r="E63" s="32" t="s">
        <v>2049</v>
      </c>
      <c r="F63" s="33"/>
    </row>
    <row r="64" ht="20.1" customHeight="1" spans="1:6">
      <c r="A64" s="31">
        <v>62</v>
      </c>
      <c r="B64" s="32" t="s">
        <v>2114</v>
      </c>
      <c r="C64" s="32">
        <v>97.37</v>
      </c>
      <c r="D64" s="32" t="s">
        <v>495</v>
      </c>
      <c r="E64" s="32" t="s">
        <v>2049</v>
      </c>
      <c r="F64" s="33"/>
    </row>
    <row r="65" ht="20.1" customHeight="1" spans="1:6">
      <c r="A65" s="31">
        <v>63</v>
      </c>
      <c r="B65" s="32" t="s">
        <v>2115</v>
      </c>
      <c r="C65" s="32">
        <v>94.39</v>
      </c>
      <c r="D65" s="32" t="s">
        <v>495</v>
      </c>
      <c r="E65" s="32" t="s">
        <v>2049</v>
      </c>
      <c r="F65" s="33"/>
    </row>
    <row r="66" ht="20.1" customHeight="1" spans="1:6">
      <c r="A66" s="31">
        <v>64</v>
      </c>
      <c r="B66" s="32" t="s">
        <v>1479</v>
      </c>
      <c r="C66" s="32">
        <v>70.56</v>
      </c>
      <c r="D66" s="32" t="s">
        <v>524</v>
      </c>
      <c r="E66" s="32" t="s">
        <v>2050</v>
      </c>
      <c r="F66" s="33"/>
    </row>
    <row r="67" ht="20.1" customHeight="1" spans="1:6">
      <c r="A67" s="31">
        <v>65</v>
      </c>
      <c r="B67" s="32" t="s">
        <v>1482</v>
      </c>
      <c r="C67" s="32">
        <v>70.56</v>
      </c>
      <c r="D67" s="32" t="s">
        <v>524</v>
      </c>
      <c r="E67" s="32" t="s">
        <v>2056</v>
      </c>
      <c r="F67" s="33"/>
    </row>
    <row r="68" ht="20.1" customHeight="1" spans="1:6">
      <c r="A68" s="31">
        <v>66</v>
      </c>
      <c r="B68" s="32" t="s">
        <v>1498</v>
      </c>
      <c r="C68" s="32">
        <v>70.56</v>
      </c>
      <c r="D68" s="32" t="s">
        <v>524</v>
      </c>
      <c r="E68" s="32" t="s">
        <v>2050</v>
      </c>
      <c r="F68" s="33"/>
    </row>
    <row r="69" ht="20.1" customHeight="1" spans="1:6">
      <c r="A69" s="31">
        <v>67</v>
      </c>
      <c r="B69" s="32" t="s">
        <v>1501</v>
      </c>
      <c r="C69" s="32">
        <v>70.56</v>
      </c>
      <c r="D69" s="32" t="s">
        <v>524</v>
      </c>
      <c r="E69" s="32" t="s">
        <v>2056</v>
      </c>
      <c r="F69" s="33"/>
    </row>
    <row r="70" ht="20.1" customHeight="1" spans="1:6">
      <c r="A70" s="31">
        <v>68</v>
      </c>
      <c r="B70" s="32" t="s">
        <v>1517</v>
      </c>
      <c r="C70" s="32">
        <v>70.56</v>
      </c>
      <c r="D70" s="32" t="s">
        <v>524</v>
      </c>
      <c r="E70" s="32" t="s">
        <v>2050</v>
      </c>
      <c r="F70" s="33"/>
    </row>
    <row r="71" ht="20.1" customHeight="1" spans="1:6">
      <c r="A71" s="31">
        <v>69</v>
      </c>
      <c r="B71" s="32" t="s">
        <v>1536</v>
      </c>
      <c r="C71" s="32">
        <v>70.56</v>
      </c>
      <c r="D71" s="32" t="s">
        <v>524</v>
      </c>
      <c r="E71" s="32" t="s">
        <v>2050</v>
      </c>
      <c r="F71" s="33"/>
    </row>
    <row r="72" ht="20.1" customHeight="1" spans="1:6">
      <c r="A72" s="31">
        <v>70</v>
      </c>
      <c r="B72" s="32" t="s">
        <v>1555</v>
      </c>
      <c r="C72" s="32">
        <v>70.56</v>
      </c>
      <c r="D72" s="32" t="s">
        <v>524</v>
      </c>
      <c r="E72" s="32" t="s">
        <v>2050</v>
      </c>
      <c r="F72" s="33"/>
    </row>
    <row r="73" ht="20.1" customHeight="1" spans="1:6">
      <c r="A73" s="31">
        <v>71</v>
      </c>
      <c r="B73" s="32" t="s">
        <v>1574</v>
      </c>
      <c r="C73" s="32">
        <v>70.56</v>
      </c>
      <c r="D73" s="32" t="s">
        <v>524</v>
      </c>
      <c r="E73" s="32" t="s">
        <v>2050</v>
      </c>
      <c r="F73" s="33"/>
    </row>
    <row r="74" ht="20.1" customHeight="1" spans="1:6">
      <c r="A74" s="31">
        <v>72</v>
      </c>
      <c r="B74" s="32" t="s">
        <v>1631</v>
      </c>
      <c r="C74" s="32">
        <v>70.56</v>
      </c>
      <c r="D74" s="32" t="s">
        <v>524</v>
      </c>
      <c r="E74" s="32" t="s">
        <v>2050</v>
      </c>
      <c r="F74" s="33"/>
    </row>
    <row r="75" ht="20.1" customHeight="1" spans="1:6">
      <c r="A75" s="31">
        <v>73</v>
      </c>
      <c r="B75" s="32" t="s">
        <v>1650</v>
      </c>
      <c r="C75" s="32">
        <v>70.56</v>
      </c>
      <c r="D75" s="32" t="s">
        <v>524</v>
      </c>
      <c r="E75" s="32" t="s">
        <v>2050</v>
      </c>
      <c r="F75" s="33"/>
    </row>
    <row r="76" ht="20.1" customHeight="1" spans="1:6">
      <c r="A76" s="31">
        <v>74</v>
      </c>
      <c r="B76" s="32" t="s">
        <v>1669</v>
      </c>
      <c r="C76" s="32">
        <v>70.56</v>
      </c>
      <c r="D76" s="32" t="s">
        <v>524</v>
      </c>
      <c r="E76" s="32" t="s">
        <v>2050</v>
      </c>
      <c r="F76" s="33"/>
    </row>
    <row r="77" ht="20.1" customHeight="1" spans="1:6">
      <c r="A77" s="31">
        <v>75</v>
      </c>
      <c r="B77" s="32" t="s">
        <v>1688</v>
      </c>
      <c r="C77" s="32">
        <v>70.56</v>
      </c>
      <c r="D77" s="32" t="s">
        <v>524</v>
      </c>
      <c r="E77" s="32" t="s">
        <v>2050</v>
      </c>
      <c r="F77" s="33"/>
    </row>
    <row r="78" ht="20.1" customHeight="1" spans="1:6">
      <c r="A78" s="31">
        <v>76</v>
      </c>
      <c r="B78" s="32" t="s">
        <v>1707</v>
      </c>
      <c r="C78" s="32">
        <v>70.56</v>
      </c>
      <c r="D78" s="32" t="s">
        <v>524</v>
      </c>
      <c r="E78" s="32" t="s">
        <v>2050</v>
      </c>
      <c r="F78" s="33"/>
    </row>
    <row r="79" ht="20.1" customHeight="1" spans="1:6">
      <c r="A79" s="31">
        <v>77</v>
      </c>
      <c r="B79" s="32" t="s">
        <v>1708</v>
      </c>
      <c r="C79" s="32">
        <v>70</v>
      </c>
      <c r="D79" s="32" t="s">
        <v>524</v>
      </c>
      <c r="E79" s="32" t="s">
        <v>2053</v>
      </c>
      <c r="F79" s="33"/>
    </row>
    <row r="80" ht="20.1" customHeight="1" spans="1:6">
      <c r="A80" s="31">
        <v>78</v>
      </c>
      <c r="B80" s="32" t="s">
        <v>2116</v>
      </c>
      <c r="C80" s="32">
        <v>109.77</v>
      </c>
      <c r="D80" s="32" t="s">
        <v>495</v>
      </c>
      <c r="E80" s="32" t="s">
        <v>2049</v>
      </c>
      <c r="F80" s="33"/>
    </row>
    <row r="81" ht="20.1" customHeight="1" spans="1:6">
      <c r="A81" s="31">
        <v>79</v>
      </c>
      <c r="B81" s="32" t="s">
        <v>2117</v>
      </c>
      <c r="C81" s="32">
        <v>109.77</v>
      </c>
      <c r="D81" s="32" t="s">
        <v>495</v>
      </c>
      <c r="E81" s="32" t="s">
        <v>2049</v>
      </c>
      <c r="F81" s="33"/>
    </row>
    <row r="82" ht="20.1" customHeight="1" spans="1:6">
      <c r="A82" s="31">
        <v>80</v>
      </c>
      <c r="B82" s="32" t="s">
        <v>2118</v>
      </c>
      <c r="C82" s="32">
        <v>109.77</v>
      </c>
      <c r="D82" s="32" t="s">
        <v>495</v>
      </c>
      <c r="E82" s="32" t="s">
        <v>2049</v>
      </c>
      <c r="F82" s="33"/>
    </row>
    <row r="83" ht="20.1" customHeight="1" spans="1:6">
      <c r="A83" s="31">
        <v>81</v>
      </c>
      <c r="B83" s="32" t="s">
        <v>2119</v>
      </c>
      <c r="C83" s="32">
        <v>109.77</v>
      </c>
      <c r="D83" s="32" t="s">
        <v>495</v>
      </c>
      <c r="E83" s="32" t="s">
        <v>2049</v>
      </c>
      <c r="F83" s="33"/>
    </row>
    <row r="84" ht="20.1" customHeight="1" spans="1:6">
      <c r="A84" s="31">
        <v>82</v>
      </c>
      <c r="B84" s="32" t="s">
        <v>2120</v>
      </c>
      <c r="C84" s="32">
        <v>109.19</v>
      </c>
      <c r="D84" s="32" t="s">
        <v>495</v>
      </c>
      <c r="E84" s="32" t="s">
        <v>2049</v>
      </c>
      <c r="F84" s="33"/>
    </row>
    <row r="85" ht="20.1" customHeight="1" spans="1:6">
      <c r="A85" s="31">
        <v>83</v>
      </c>
      <c r="B85" s="32" t="s">
        <v>2121</v>
      </c>
      <c r="C85" s="32">
        <v>109.19</v>
      </c>
      <c r="D85" s="32" t="s">
        <v>495</v>
      </c>
      <c r="E85" s="32" t="s">
        <v>2049</v>
      </c>
      <c r="F85" s="33"/>
    </row>
    <row r="86" ht="20.1" customHeight="1" spans="1:6">
      <c r="A86" s="31">
        <v>84</v>
      </c>
      <c r="B86" s="32" t="s">
        <v>2122</v>
      </c>
      <c r="C86" s="32">
        <v>109.19</v>
      </c>
      <c r="D86" s="32" t="s">
        <v>495</v>
      </c>
      <c r="E86" s="32" t="s">
        <v>2049</v>
      </c>
      <c r="F86" s="33"/>
    </row>
    <row r="87" ht="20.1" customHeight="1" spans="1:6">
      <c r="A87" s="31">
        <v>85</v>
      </c>
      <c r="B87" s="32" t="s">
        <v>2123</v>
      </c>
      <c r="C87" s="32">
        <v>110.57</v>
      </c>
      <c r="D87" s="32" t="s">
        <v>495</v>
      </c>
      <c r="E87" s="32" t="s">
        <v>2049</v>
      </c>
      <c r="F87" s="33"/>
    </row>
    <row r="88" ht="20.1" customHeight="1" spans="1:6">
      <c r="A88" s="31">
        <v>86</v>
      </c>
      <c r="B88" s="32" t="s">
        <v>2124</v>
      </c>
      <c r="C88" s="32">
        <v>109.19</v>
      </c>
      <c r="D88" s="32" t="s">
        <v>495</v>
      </c>
      <c r="E88" s="32" t="s">
        <v>2049</v>
      </c>
      <c r="F88" s="33"/>
    </row>
    <row r="89" ht="20.1" customHeight="1" spans="1:6">
      <c r="A89" s="31">
        <v>87</v>
      </c>
      <c r="B89" s="32" t="s">
        <v>2125</v>
      </c>
      <c r="C89" s="32">
        <v>109.19</v>
      </c>
      <c r="D89" s="32" t="s">
        <v>495</v>
      </c>
      <c r="E89" s="32" t="s">
        <v>2049</v>
      </c>
      <c r="F89" s="33"/>
    </row>
    <row r="90" ht="20.1" customHeight="1" spans="1:6">
      <c r="A90" s="31">
        <v>88</v>
      </c>
      <c r="B90" s="32" t="s">
        <v>2126</v>
      </c>
      <c r="C90" s="32">
        <v>109.19</v>
      </c>
      <c r="D90" s="32" t="s">
        <v>495</v>
      </c>
      <c r="E90" s="32" t="s">
        <v>2049</v>
      </c>
      <c r="F90" s="33"/>
    </row>
    <row r="91" ht="20.1" customHeight="1" spans="1:6">
      <c r="A91" s="31">
        <v>89</v>
      </c>
      <c r="B91" s="32" t="s">
        <v>2127</v>
      </c>
      <c r="C91" s="32">
        <v>109.19</v>
      </c>
      <c r="D91" s="32" t="s">
        <v>495</v>
      </c>
      <c r="E91" s="32" t="s">
        <v>2049</v>
      </c>
      <c r="F91" s="33"/>
    </row>
    <row r="92" ht="20.1" customHeight="1" spans="1:6">
      <c r="A92" s="31">
        <v>90</v>
      </c>
      <c r="B92" s="32" t="s">
        <v>2128</v>
      </c>
      <c r="C92" s="32">
        <v>109.19</v>
      </c>
      <c r="D92" s="32" t="s">
        <v>495</v>
      </c>
      <c r="E92" s="32" t="s">
        <v>2049</v>
      </c>
      <c r="F92" s="33"/>
    </row>
    <row r="93" ht="20.1" customHeight="1" spans="1:6">
      <c r="A93" s="31">
        <v>91</v>
      </c>
      <c r="B93" s="32" t="s">
        <v>2129</v>
      </c>
      <c r="C93" s="32">
        <v>109.77</v>
      </c>
      <c r="D93" s="32" t="s">
        <v>495</v>
      </c>
      <c r="E93" s="32" t="s">
        <v>2049</v>
      </c>
      <c r="F93" s="33"/>
    </row>
    <row r="94" ht="20.1" customHeight="1" spans="1:6">
      <c r="A94" s="31">
        <v>92</v>
      </c>
      <c r="B94" s="32" t="s">
        <v>2130</v>
      </c>
      <c r="C94" s="32">
        <v>110.57</v>
      </c>
      <c r="D94" s="32" t="s">
        <v>495</v>
      </c>
      <c r="E94" s="32" t="s">
        <v>2049</v>
      </c>
      <c r="F94" s="33"/>
    </row>
    <row r="95" ht="20.1" customHeight="1" spans="1:6">
      <c r="A95" s="31">
        <v>93</v>
      </c>
      <c r="B95" s="32" t="s">
        <v>2131</v>
      </c>
      <c r="C95" s="32">
        <v>109.77</v>
      </c>
      <c r="D95" s="32" t="s">
        <v>495</v>
      </c>
      <c r="E95" s="32" t="s">
        <v>2049</v>
      </c>
      <c r="F95" s="33"/>
    </row>
    <row r="96" ht="20.1" customHeight="1" spans="1:6">
      <c r="A96" s="31">
        <v>94</v>
      </c>
      <c r="B96" s="32" t="s">
        <v>2132</v>
      </c>
      <c r="C96" s="32">
        <v>60.82</v>
      </c>
      <c r="D96" s="32" t="s">
        <v>524</v>
      </c>
      <c r="E96" s="32" t="s">
        <v>2056</v>
      </c>
      <c r="F96" s="33"/>
    </row>
    <row r="97" ht="20.1" customHeight="1" spans="1:6">
      <c r="A97" s="31">
        <v>95</v>
      </c>
      <c r="B97" s="32" t="s">
        <v>2133</v>
      </c>
      <c r="C97" s="32">
        <v>60.82</v>
      </c>
      <c r="D97" s="32" t="s">
        <v>524</v>
      </c>
      <c r="E97" s="32" t="s">
        <v>2056</v>
      </c>
      <c r="F97" s="33"/>
    </row>
    <row r="98" ht="20.1" customHeight="1" spans="1:6">
      <c r="A98" s="31">
        <v>96</v>
      </c>
      <c r="B98" s="32" t="s">
        <v>2134</v>
      </c>
      <c r="C98" s="32">
        <v>60.82</v>
      </c>
      <c r="D98" s="32" t="s">
        <v>524</v>
      </c>
      <c r="E98" s="32" t="s">
        <v>2056</v>
      </c>
      <c r="F98" s="33"/>
    </row>
    <row r="99" ht="20.1" customHeight="1" spans="1:6">
      <c r="A99" s="31">
        <v>97</v>
      </c>
      <c r="B99" s="32" t="s">
        <v>653</v>
      </c>
      <c r="C99" s="32">
        <v>70.57</v>
      </c>
      <c r="D99" s="32" t="s">
        <v>524</v>
      </c>
      <c r="E99" s="32" t="s">
        <v>2056</v>
      </c>
      <c r="F99" s="33"/>
    </row>
    <row r="100" ht="20.1" customHeight="1" spans="1:6">
      <c r="A100" s="31">
        <v>98</v>
      </c>
      <c r="B100" s="32" t="s">
        <v>2135</v>
      </c>
      <c r="C100" s="32">
        <v>60.82</v>
      </c>
      <c r="D100" s="32" t="s">
        <v>524</v>
      </c>
      <c r="E100" s="32" t="s">
        <v>2050</v>
      </c>
      <c r="F100" s="33"/>
    </row>
    <row r="101" ht="20.1" customHeight="1" spans="1:6">
      <c r="A101" s="31">
        <v>99</v>
      </c>
      <c r="B101" s="32" t="s">
        <v>2136</v>
      </c>
      <c r="C101" s="32">
        <v>60.82</v>
      </c>
      <c r="D101" s="32" t="s">
        <v>524</v>
      </c>
      <c r="E101" s="32" t="s">
        <v>2056</v>
      </c>
      <c r="F101" s="33"/>
    </row>
    <row r="102" ht="20.1" customHeight="1" spans="1:6">
      <c r="A102" s="31">
        <v>100</v>
      </c>
      <c r="B102" s="32" t="s">
        <v>2137</v>
      </c>
      <c r="C102" s="32">
        <v>60.82</v>
      </c>
      <c r="D102" s="32" t="s">
        <v>524</v>
      </c>
      <c r="E102" s="32" t="s">
        <v>2050</v>
      </c>
      <c r="F102" s="33"/>
    </row>
    <row r="103" ht="20.1" customHeight="1" spans="1:6">
      <c r="A103" s="31">
        <v>101</v>
      </c>
      <c r="B103" s="32" t="s">
        <v>2138</v>
      </c>
      <c r="C103" s="32">
        <v>60.82</v>
      </c>
      <c r="D103" s="32" t="s">
        <v>524</v>
      </c>
      <c r="E103" s="32" t="s">
        <v>2056</v>
      </c>
      <c r="F103" s="33"/>
    </row>
    <row r="104" ht="20.1" customHeight="1" spans="1:6">
      <c r="A104" s="31">
        <v>102</v>
      </c>
      <c r="B104" s="32" t="s">
        <v>2139</v>
      </c>
      <c r="C104" s="32">
        <v>60.82</v>
      </c>
      <c r="D104" s="32" t="s">
        <v>524</v>
      </c>
      <c r="E104" s="32" t="s">
        <v>2050</v>
      </c>
      <c r="F104" s="33"/>
    </row>
    <row r="105" ht="20.1" customHeight="1" spans="1:6">
      <c r="A105" s="31">
        <v>103</v>
      </c>
      <c r="B105" s="32" t="s">
        <v>2140</v>
      </c>
      <c r="C105" s="32">
        <v>60.82</v>
      </c>
      <c r="D105" s="32" t="s">
        <v>524</v>
      </c>
      <c r="E105" s="32" t="s">
        <v>2056</v>
      </c>
      <c r="F105" s="33"/>
    </row>
    <row r="106" ht="20.1" customHeight="1" spans="1:6">
      <c r="A106" s="31">
        <v>104</v>
      </c>
      <c r="B106" s="32" t="s">
        <v>2141</v>
      </c>
      <c r="C106" s="32">
        <v>60.82</v>
      </c>
      <c r="D106" s="32" t="s">
        <v>524</v>
      </c>
      <c r="E106" s="32" t="s">
        <v>2050</v>
      </c>
      <c r="F106" s="33"/>
    </row>
    <row r="107" ht="20.1" customHeight="1" spans="1:6">
      <c r="A107" s="31">
        <v>105</v>
      </c>
      <c r="B107" s="32" t="s">
        <v>723</v>
      </c>
      <c r="C107" s="32">
        <v>70.02</v>
      </c>
      <c r="D107" s="32" t="s">
        <v>524</v>
      </c>
      <c r="E107" s="32" t="s">
        <v>2053</v>
      </c>
      <c r="F107" s="33"/>
    </row>
    <row r="108" ht="20.1" customHeight="1" spans="1:6">
      <c r="A108" s="31">
        <v>106</v>
      </c>
      <c r="B108" s="32" t="s">
        <v>580</v>
      </c>
      <c r="C108" s="32">
        <v>70.02</v>
      </c>
      <c r="D108" s="32" t="s">
        <v>524</v>
      </c>
      <c r="E108" s="32" t="s">
        <v>2053</v>
      </c>
      <c r="F108" s="33"/>
    </row>
    <row r="109" ht="20.1" customHeight="1" spans="1:6">
      <c r="A109" s="31">
        <v>107</v>
      </c>
      <c r="B109" s="32" t="s">
        <v>669</v>
      </c>
      <c r="C109" s="32">
        <v>70.02</v>
      </c>
      <c r="D109" s="32" t="s">
        <v>524</v>
      </c>
      <c r="E109" s="32" t="s">
        <v>2053</v>
      </c>
      <c r="F109" s="33"/>
    </row>
    <row r="110" ht="20.1" customHeight="1" spans="1:6">
      <c r="A110" s="31">
        <v>108</v>
      </c>
      <c r="B110" s="32" t="s">
        <v>2142</v>
      </c>
      <c r="C110" s="32">
        <v>71.05</v>
      </c>
      <c r="D110" s="32" t="s">
        <v>524</v>
      </c>
      <c r="E110" s="32" t="s">
        <v>2053</v>
      </c>
      <c r="F110" s="33"/>
    </row>
    <row r="111" ht="20.1" customHeight="1" spans="1:6">
      <c r="A111" s="31">
        <v>109</v>
      </c>
      <c r="B111" s="32" t="s">
        <v>2143</v>
      </c>
      <c r="C111" s="32">
        <v>71.05</v>
      </c>
      <c r="D111" s="32" t="s">
        <v>524</v>
      </c>
      <c r="E111" s="32" t="s">
        <v>2053</v>
      </c>
      <c r="F111" s="33"/>
    </row>
    <row r="112" ht="20.1" customHeight="1" spans="1:6">
      <c r="A112" s="31">
        <v>110</v>
      </c>
      <c r="B112" s="32" t="s">
        <v>2144</v>
      </c>
      <c r="C112" s="32">
        <v>71.05</v>
      </c>
      <c r="D112" s="32" t="s">
        <v>524</v>
      </c>
      <c r="E112" s="32" t="s">
        <v>2053</v>
      </c>
      <c r="F112" s="33"/>
    </row>
    <row r="113" ht="20.1" customHeight="1" spans="1:6">
      <c r="A113" s="31">
        <v>111</v>
      </c>
      <c r="B113" s="32" t="s">
        <v>2145</v>
      </c>
      <c r="C113" s="32">
        <v>71.05</v>
      </c>
      <c r="D113" s="32" t="s">
        <v>524</v>
      </c>
      <c r="E113" s="32" t="s">
        <v>2053</v>
      </c>
      <c r="F113" s="33"/>
    </row>
    <row r="114" ht="20.1" customHeight="1" spans="1:6">
      <c r="A114" s="31">
        <v>112</v>
      </c>
      <c r="B114" s="32" t="s">
        <v>2146</v>
      </c>
      <c r="C114" s="32">
        <v>71.05</v>
      </c>
      <c r="D114" s="32" t="s">
        <v>524</v>
      </c>
      <c r="E114" s="32" t="s">
        <v>2053</v>
      </c>
      <c r="F114" s="33"/>
    </row>
    <row r="115" ht="20.1" customHeight="1" spans="1:6">
      <c r="A115" s="31">
        <v>113</v>
      </c>
      <c r="B115" s="32" t="s">
        <v>2147</v>
      </c>
      <c r="C115" s="32">
        <v>60.8</v>
      </c>
      <c r="D115" s="32" t="s">
        <v>524</v>
      </c>
      <c r="E115" s="32" t="s">
        <v>2050</v>
      </c>
      <c r="F115" s="33"/>
    </row>
    <row r="116" ht="20.1" customHeight="1" spans="1:6">
      <c r="A116" s="31">
        <v>114</v>
      </c>
      <c r="B116" s="32" t="s">
        <v>2148</v>
      </c>
      <c r="C116" s="32">
        <v>71.03</v>
      </c>
      <c r="D116" s="32" t="s">
        <v>524</v>
      </c>
      <c r="E116" s="32" t="s">
        <v>2053</v>
      </c>
      <c r="F116" s="33"/>
    </row>
    <row r="117" ht="20.1" customHeight="1" spans="1:6">
      <c r="A117" s="31">
        <v>115</v>
      </c>
      <c r="B117" s="32" t="s">
        <v>2149</v>
      </c>
      <c r="C117" s="32">
        <v>51.14</v>
      </c>
      <c r="D117" s="32" t="s">
        <v>524</v>
      </c>
      <c r="E117" s="32" t="s">
        <v>2056</v>
      </c>
      <c r="F117" s="33"/>
    </row>
    <row r="118" ht="20.1" customHeight="1" spans="1:6">
      <c r="A118" s="31">
        <v>116</v>
      </c>
      <c r="B118" s="32" t="s">
        <v>2150</v>
      </c>
      <c r="C118" s="32">
        <v>60.8</v>
      </c>
      <c r="D118" s="32" t="s">
        <v>524</v>
      </c>
      <c r="E118" s="32" t="s">
        <v>2056</v>
      </c>
      <c r="F118" s="33"/>
    </row>
    <row r="119" ht="20.1" customHeight="1" spans="1:6">
      <c r="A119" s="31">
        <v>117</v>
      </c>
      <c r="B119" s="32" t="s">
        <v>2151</v>
      </c>
      <c r="C119" s="32">
        <v>60.8</v>
      </c>
      <c r="D119" s="32" t="s">
        <v>524</v>
      </c>
      <c r="E119" s="32" t="s">
        <v>2050</v>
      </c>
      <c r="F119" s="33"/>
    </row>
    <row r="120" ht="20.1" customHeight="1" spans="1:6">
      <c r="A120" s="31">
        <v>118</v>
      </c>
      <c r="B120" s="32" t="s">
        <v>2152</v>
      </c>
      <c r="C120" s="32">
        <v>71.28</v>
      </c>
      <c r="D120" s="32" t="s">
        <v>524</v>
      </c>
      <c r="E120" s="32" t="s">
        <v>2050</v>
      </c>
      <c r="F120" s="33"/>
    </row>
    <row r="121" ht="20.1" customHeight="1" spans="1:6">
      <c r="A121" s="31">
        <v>119</v>
      </c>
      <c r="B121" s="32" t="s">
        <v>2153</v>
      </c>
      <c r="C121" s="32">
        <v>71.03</v>
      </c>
      <c r="D121" s="32" t="s">
        <v>524</v>
      </c>
      <c r="E121" s="32" t="s">
        <v>2053</v>
      </c>
      <c r="F121" s="33"/>
    </row>
    <row r="122" ht="20.1" customHeight="1" spans="1:6">
      <c r="A122" s="31">
        <v>120</v>
      </c>
      <c r="B122" s="32" t="s">
        <v>2154</v>
      </c>
      <c r="C122" s="32">
        <v>71.03</v>
      </c>
      <c r="D122" s="32" t="s">
        <v>524</v>
      </c>
      <c r="E122" s="32" t="s">
        <v>2053</v>
      </c>
      <c r="F122" s="33"/>
    </row>
    <row r="123" ht="20.1" customHeight="1" spans="1:6">
      <c r="A123" s="31">
        <v>121</v>
      </c>
      <c r="B123" s="32" t="s">
        <v>2155</v>
      </c>
      <c r="C123" s="32">
        <v>71.28</v>
      </c>
      <c r="D123" s="32" t="s">
        <v>524</v>
      </c>
      <c r="E123" s="32" t="s">
        <v>2056</v>
      </c>
      <c r="F123" s="33"/>
    </row>
    <row r="124" ht="20.1" customHeight="1" spans="1:6">
      <c r="A124" s="31">
        <v>122</v>
      </c>
      <c r="B124" s="32" t="s">
        <v>2156</v>
      </c>
      <c r="C124" s="32">
        <v>60.8</v>
      </c>
      <c r="D124" s="32" t="s">
        <v>524</v>
      </c>
      <c r="E124" s="32" t="s">
        <v>2056</v>
      </c>
      <c r="F124" s="33"/>
    </row>
    <row r="125" ht="20.1" customHeight="1" spans="1:6">
      <c r="A125" s="31">
        <v>123</v>
      </c>
      <c r="B125" s="32" t="s">
        <v>2157</v>
      </c>
      <c r="C125" s="32">
        <v>98.34</v>
      </c>
      <c r="D125" s="32" t="s">
        <v>495</v>
      </c>
      <c r="E125" s="32" t="s">
        <v>2059</v>
      </c>
      <c r="F125" s="33"/>
    </row>
    <row r="126" ht="20.1" customHeight="1" spans="1:6">
      <c r="A126" s="31">
        <v>124</v>
      </c>
      <c r="B126" s="32" t="s">
        <v>2158</v>
      </c>
      <c r="C126" s="32">
        <v>98.34</v>
      </c>
      <c r="D126" s="32" t="s">
        <v>495</v>
      </c>
      <c r="E126" s="32" t="s">
        <v>2059</v>
      </c>
      <c r="F126" s="33"/>
    </row>
    <row r="127" ht="20.1" customHeight="1" spans="1:6">
      <c r="A127" s="31">
        <v>125</v>
      </c>
      <c r="B127" s="32" t="s">
        <v>2159</v>
      </c>
      <c r="C127" s="32">
        <v>60.8</v>
      </c>
      <c r="D127" s="32" t="s">
        <v>524</v>
      </c>
      <c r="E127" s="32" t="s">
        <v>2050</v>
      </c>
      <c r="F127" s="33"/>
    </row>
    <row r="128" ht="20.1" customHeight="1" spans="1:6">
      <c r="A128" s="31">
        <v>126</v>
      </c>
      <c r="B128" s="32" t="s">
        <v>2160</v>
      </c>
      <c r="C128" s="32">
        <v>71.03</v>
      </c>
      <c r="D128" s="32" t="s">
        <v>524</v>
      </c>
      <c r="E128" s="32" t="s">
        <v>2053</v>
      </c>
      <c r="F128" s="33"/>
    </row>
    <row r="129" ht="20.1" customHeight="1" spans="1:6">
      <c r="A129" s="31">
        <v>127</v>
      </c>
      <c r="B129" s="32" t="s">
        <v>2161</v>
      </c>
      <c r="C129" s="32">
        <v>71.03</v>
      </c>
      <c r="D129" s="32" t="s">
        <v>524</v>
      </c>
      <c r="E129" s="32" t="s">
        <v>2053</v>
      </c>
      <c r="F129" s="33"/>
    </row>
    <row r="130" ht="20.1" customHeight="1" spans="1:6">
      <c r="A130" s="31">
        <v>128</v>
      </c>
      <c r="B130" s="32" t="s">
        <v>2162</v>
      </c>
      <c r="C130" s="32">
        <v>71.28</v>
      </c>
      <c r="D130" s="32" t="s">
        <v>524</v>
      </c>
      <c r="E130" s="32" t="s">
        <v>2056</v>
      </c>
      <c r="F130" s="33"/>
    </row>
    <row r="131" ht="20.1" customHeight="1" spans="1:6">
      <c r="A131" s="31">
        <v>129</v>
      </c>
      <c r="B131" s="32" t="s">
        <v>2163</v>
      </c>
      <c r="C131" s="32">
        <v>60.8</v>
      </c>
      <c r="D131" s="32" t="s">
        <v>524</v>
      </c>
      <c r="E131" s="32" t="s">
        <v>2056</v>
      </c>
      <c r="F131" s="33"/>
    </row>
    <row r="132" ht="20.1" customHeight="1" spans="1:6">
      <c r="A132" s="31">
        <v>130</v>
      </c>
      <c r="B132" s="32" t="s">
        <v>2164</v>
      </c>
      <c r="C132" s="32">
        <v>60.8</v>
      </c>
      <c r="D132" s="32" t="s">
        <v>524</v>
      </c>
      <c r="E132" s="32" t="s">
        <v>2050</v>
      </c>
      <c r="F132" s="33"/>
    </row>
    <row r="133" ht="20.1" customHeight="1" spans="1:6">
      <c r="A133" s="31">
        <v>131</v>
      </c>
      <c r="B133" s="32" t="s">
        <v>2165</v>
      </c>
      <c r="C133" s="32">
        <v>71.28</v>
      </c>
      <c r="D133" s="32" t="s">
        <v>524</v>
      </c>
      <c r="E133" s="32" t="s">
        <v>2050</v>
      </c>
      <c r="F133" s="33"/>
    </row>
    <row r="134" ht="20.1" customHeight="1" spans="1:6">
      <c r="A134" s="31">
        <v>132</v>
      </c>
      <c r="B134" s="32" t="s">
        <v>2166</v>
      </c>
      <c r="C134" s="32">
        <v>71.03</v>
      </c>
      <c r="D134" s="32" t="s">
        <v>524</v>
      </c>
      <c r="E134" s="32" t="s">
        <v>2053</v>
      </c>
      <c r="F134" s="33"/>
    </row>
    <row r="135" ht="20.1" customHeight="1" spans="1:6">
      <c r="A135" s="31">
        <v>133</v>
      </c>
      <c r="B135" s="32" t="s">
        <v>2167</v>
      </c>
      <c r="C135" s="32">
        <v>71.03</v>
      </c>
      <c r="D135" s="32" t="s">
        <v>524</v>
      </c>
      <c r="E135" s="32" t="s">
        <v>2053</v>
      </c>
      <c r="F135" s="33"/>
    </row>
    <row r="136" ht="20.1" customHeight="1" spans="1:6">
      <c r="A136" s="31">
        <v>134</v>
      </c>
      <c r="B136" s="32" t="s">
        <v>2168</v>
      </c>
      <c r="C136" s="32">
        <v>71.28</v>
      </c>
      <c r="D136" s="32" t="s">
        <v>524</v>
      </c>
      <c r="E136" s="32" t="s">
        <v>2056</v>
      </c>
      <c r="F136" s="33"/>
    </row>
    <row r="137" ht="20.1" customHeight="1" spans="1:6">
      <c r="A137" s="31">
        <v>135</v>
      </c>
      <c r="B137" s="32" t="s">
        <v>2169</v>
      </c>
      <c r="C137" s="32">
        <v>60.8</v>
      </c>
      <c r="D137" s="32" t="s">
        <v>524</v>
      </c>
      <c r="E137" s="32" t="s">
        <v>2056</v>
      </c>
      <c r="F137" s="33"/>
    </row>
    <row r="138" ht="20.1" customHeight="1" spans="1:6">
      <c r="A138" s="31">
        <v>136</v>
      </c>
      <c r="B138" s="32" t="s">
        <v>2170</v>
      </c>
      <c r="C138" s="32">
        <v>98.34</v>
      </c>
      <c r="D138" s="32" t="s">
        <v>495</v>
      </c>
      <c r="E138" s="32" t="s">
        <v>2059</v>
      </c>
      <c r="F138" s="33"/>
    </row>
    <row r="139" ht="20.1" customHeight="1" spans="1:6">
      <c r="A139" s="31">
        <v>137</v>
      </c>
      <c r="B139" s="32" t="s">
        <v>2171</v>
      </c>
      <c r="C139" s="32">
        <v>98.34</v>
      </c>
      <c r="D139" s="32" t="s">
        <v>495</v>
      </c>
      <c r="E139" s="32" t="s">
        <v>2059</v>
      </c>
      <c r="F139" s="33"/>
    </row>
    <row r="140" ht="20.1" customHeight="1" spans="1:6">
      <c r="A140" s="31">
        <v>138</v>
      </c>
      <c r="B140" s="32" t="s">
        <v>2172</v>
      </c>
      <c r="C140" s="32">
        <v>60.8</v>
      </c>
      <c r="D140" s="32" t="s">
        <v>524</v>
      </c>
      <c r="E140" s="32" t="s">
        <v>2050</v>
      </c>
      <c r="F140" s="33"/>
    </row>
    <row r="141" ht="20.1" customHeight="1" spans="1:6">
      <c r="A141" s="31">
        <v>139</v>
      </c>
      <c r="B141" s="32" t="s">
        <v>2173</v>
      </c>
      <c r="C141" s="32">
        <v>71.28</v>
      </c>
      <c r="D141" s="32" t="s">
        <v>524</v>
      </c>
      <c r="E141" s="32" t="s">
        <v>2050</v>
      </c>
      <c r="F141" s="33"/>
    </row>
    <row r="142" ht="20.1" customHeight="1" spans="1:6">
      <c r="A142" s="31">
        <v>140</v>
      </c>
      <c r="B142" s="32" t="s">
        <v>2174</v>
      </c>
      <c r="C142" s="32">
        <v>71.03</v>
      </c>
      <c r="D142" s="32" t="s">
        <v>524</v>
      </c>
      <c r="E142" s="32" t="s">
        <v>2053</v>
      </c>
      <c r="F142" s="33"/>
    </row>
    <row r="143" ht="20.1" customHeight="1" spans="1:6">
      <c r="A143" s="31">
        <v>141</v>
      </c>
      <c r="B143" s="32" t="s">
        <v>2175</v>
      </c>
      <c r="C143" s="32">
        <v>71.03</v>
      </c>
      <c r="D143" s="32" t="s">
        <v>524</v>
      </c>
      <c r="E143" s="32" t="s">
        <v>2053</v>
      </c>
      <c r="F143" s="33"/>
    </row>
    <row r="144" ht="20.1" customHeight="1" spans="1:6">
      <c r="A144" s="31">
        <v>142</v>
      </c>
      <c r="B144" s="32" t="s">
        <v>2176</v>
      </c>
      <c r="C144" s="32">
        <v>71.28</v>
      </c>
      <c r="D144" s="32" t="s">
        <v>524</v>
      </c>
      <c r="E144" s="32" t="s">
        <v>2056</v>
      </c>
      <c r="F144" s="33"/>
    </row>
    <row r="145" ht="20.1" customHeight="1" spans="1:6">
      <c r="A145" s="31">
        <v>143</v>
      </c>
      <c r="B145" s="32" t="s">
        <v>2177</v>
      </c>
      <c r="C145" s="32">
        <v>60.8</v>
      </c>
      <c r="D145" s="32" t="s">
        <v>524</v>
      </c>
      <c r="E145" s="32" t="s">
        <v>2056</v>
      </c>
      <c r="F145" s="33"/>
    </row>
    <row r="146" ht="20.1" customHeight="1" spans="1:6">
      <c r="A146" s="31">
        <v>144</v>
      </c>
      <c r="B146" s="32" t="s">
        <v>795</v>
      </c>
      <c r="C146" s="32">
        <v>70.02</v>
      </c>
      <c r="D146" s="32" t="s">
        <v>524</v>
      </c>
      <c r="E146" s="32" t="s">
        <v>2053</v>
      </c>
      <c r="F146" s="33"/>
    </row>
    <row r="147" ht="20.1" customHeight="1" spans="1:6">
      <c r="A147" s="31">
        <v>145</v>
      </c>
      <c r="B147" s="32" t="s">
        <v>796</v>
      </c>
      <c r="C147" s="32">
        <v>70.02</v>
      </c>
      <c r="D147" s="32" t="s">
        <v>524</v>
      </c>
      <c r="E147" s="32" t="s">
        <v>2053</v>
      </c>
      <c r="F147" s="33"/>
    </row>
    <row r="148" ht="20.1" customHeight="1" spans="1:6">
      <c r="A148" s="31">
        <v>146</v>
      </c>
      <c r="B148" s="32" t="s">
        <v>797</v>
      </c>
      <c r="C148" s="32">
        <v>70.57</v>
      </c>
      <c r="D148" s="32" t="s">
        <v>524</v>
      </c>
      <c r="E148" s="32" t="s">
        <v>2056</v>
      </c>
      <c r="F148" s="33"/>
    </row>
    <row r="149" ht="20.1" customHeight="1" spans="1:6">
      <c r="A149" s="31">
        <v>147</v>
      </c>
      <c r="B149" s="32" t="s">
        <v>812</v>
      </c>
      <c r="C149" s="32">
        <v>70.57</v>
      </c>
      <c r="D149" s="32" t="s">
        <v>524</v>
      </c>
      <c r="E149" s="32" t="s">
        <v>2050</v>
      </c>
      <c r="F149" s="33"/>
    </row>
    <row r="150" ht="20.1" customHeight="1" spans="1:6">
      <c r="A150" s="31">
        <v>148</v>
      </c>
      <c r="B150" s="32" t="s">
        <v>814</v>
      </c>
      <c r="C150" s="32">
        <v>70.02</v>
      </c>
      <c r="D150" s="32" t="s">
        <v>524</v>
      </c>
      <c r="E150" s="32" t="s">
        <v>2053</v>
      </c>
      <c r="F150" s="33"/>
    </row>
    <row r="151" ht="20.1" customHeight="1" spans="1:6">
      <c r="A151" s="31">
        <v>149</v>
      </c>
      <c r="B151" s="32" t="s">
        <v>815</v>
      </c>
      <c r="C151" s="32">
        <v>70.57</v>
      </c>
      <c r="D151" s="32" t="s">
        <v>524</v>
      </c>
      <c r="E151" s="32" t="s">
        <v>2056</v>
      </c>
      <c r="F151" s="33"/>
    </row>
    <row r="152" ht="20.1" customHeight="1" spans="1:6">
      <c r="A152" s="31">
        <v>150</v>
      </c>
      <c r="B152" s="32" t="s">
        <v>2178</v>
      </c>
      <c r="C152" s="32">
        <v>60.8</v>
      </c>
      <c r="D152" s="32" t="s">
        <v>524</v>
      </c>
      <c r="E152" s="32" t="s">
        <v>2050</v>
      </c>
      <c r="F152" s="33"/>
    </row>
    <row r="153" ht="20.1" customHeight="1" spans="1:6">
      <c r="A153" s="31">
        <v>151</v>
      </c>
      <c r="B153" s="32" t="s">
        <v>2179</v>
      </c>
      <c r="C153" s="32">
        <v>71.28</v>
      </c>
      <c r="D153" s="32" t="s">
        <v>524</v>
      </c>
      <c r="E153" s="32" t="s">
        <v>2050</v>
      </c>
      <c r="F153" s="33"/>
    </row>
    <row r="154" ht="20.1" customHeight="1" spans="1:6">
      <c r="A154" s="31">
        <v>152</v>
      </c>
      <c r="B154" s="32" t="s">
        <v>2180</v>
      </c>
      <c r="C154" s="32">
        <v>71.03</v>
      </c>
      <c r="D154" s="32" t="s">
        <v>524</v>
      </c>
      <c r="E154" s="32" t="s">
        <v>2053</v>
      </c>
      <c r="F154" s="33"/>
    </row>
    <row r="155" ht="20.1" customHeight="1" spans="1:6">
      <c r="A155" s="31">
        <v>153</v>
      </c>
      <c r="B155" s="32" t="s">
        <v>2181</v>
      </c>
      <c r="C155" s="32">
        <v>71.03</v>
      </c>
      <c r="D155" s="32" t="s">
        <v>524</v>
      </c>
      <c r="E155" s="32" t="s">
        <v>2053</v>
      </c>
      <c r="F155" s="33"/>
    </row>
    <row r="156" ht="20.1" customHeight="1" spans="1:6">
      <c r="A156" s="31">
        <v>154</v>
      </c>
      <c r="B156" s="32" t="s">
        <v>2182</v>
      </c>
      <c r="C156" s="32">
        <v>71.28</v>
      </c>
      <c r="D156" s="32" t="s">
        <v>524</v>
      </c>
      <c r="E156" s="32" t="s">
        <v>2056</v>
      </c>
      <c r="F156" s="33"/>
    </row>
    <row r="157" ht="20.1" customHeight="1" spans="1:6">
      <c r="A157" s="31">
        <v>155</v>
      </c>
      <c r="B157" s="32" t="s">
        <v>2183</v>
      </c>
      <c r="C157" s="32">
        <v>60.8</v>
      </c>
      <c r="D157" s="32" t="s">
        <v>524</v>
      </c>
      <c r="E157" s="32" t="s">
        <v>2056</v>
      </c>
      <c r="F157" s="33"/>
    </row>
    <row r="158" ht="20.1" customHeight="1" spans="1:6">
      <c r="A158" s="31">
        <v>156</v>
      </c>
      <c r="B158" s="32" t="s">
        <v>830</v>
      </c>
      <c r="C158" s="32">
        <v>70.57</v>
      </c>
      <c r="D158" s="32" t="s">
        <v>524</v>
      </c>
      <c r="E158" s="32" t="s">
        <v>2050</v>
      </c>
      <c r="F158" s="33"/>
    </row>
    <row r="159" ht="20.1" customHeight="1" spans="1:6">
      <c r="A159" s="31">
        <v>157</v>
      </c>
      <c r="B159" s="32" t="s">
        <v>832</v>
      </c>
      <c r="C159" s="32">
        <v>70.02</v>
      </c>
      <c r="D159" s="32" t="s">
        <v>524</v>
      </c>
      <c r="E159" s="32" t="s">
        <v>2053</v>
      </c>
      <c r="F159" s="33"/>
    </row>
    <row r="160" ht="20.1" customHeight="1" spans="1:6">
      <c r="A160" s="31">
        <v>158</v>
      </c>
      <c r="B160" s="32" t="s">
        <v>833</v>
      </c>
      <c r="C160" s="32">
        <v>70.57</v>
      </c>
      <c r="D160" s="32" t="s">
        <v>524</v>
      </c>
      <c r="E160" s="32" t="s">
        <v>2056</v>
      </c>
      <c r="F160" s="33"/>
    </row>
    <row r="161" ht="20.1" customHeight="1" spans="1:6">
      <c r="A161" s="31">
        <v>159</v>
      </c>
      <c r="B161" s="32" t="s">
        <v>1726</v>
      </c>
      <c r="C161" s="32">
        <v>70.56</v>
      </c>
      <c r="D161" s="32" t="s">
        <v>524</v>
      </c>
      <c r="E161" s="32" t="s">
        <v>2050</v>
      </c>
      <c r="F161" s="33"/>
    </row>
    <row r="162" ht="20.1" customHeight="1" spans="1:6">
      <c r="A162" s="31">
        <v>160</v>
      </c>
      <c r="B162" s="32" t="s">
        <v>2184</v>
      </c>
      <c r="C162" s="32">
        <v>60.8</v>
      </c>
      <c r="D162" s="32" t="s">
        <v>524</v>
      </c>
      <c r="E162" s="32" t="s">
        <v>2050</v>
      </c>
      <c r="F162" s="33"/>
    </row>
    <row r="163" ht="20.1" customHeight="1" spans="1:6">
      <c r="A163" s="31">
        <v>161</v>
      </c>
      <c r="B163" s="32" t="s">
        <v>2185</v>
      </c>
      <c r="C163" s="32">
        <v>71.28</v>
      </c>
      <c r="D163" s="32" t="s">
        <v>524</v>
      </c>
      <c r="E163" s="32" t="s">
        <v>2050</v>
      </c>
      <c r="F163" s="33"/>
    </row>
    <row r="164" ht="20.1" customHeight="1" spans="1:6">
      <c r="A164" s="31">
        <v>162</v>
      </c>
      <c r="B164" s="32" t="s">
        <v>2186</v>
      </c>
      <c r="C164" s="32">
        <v>71.03</v>
      </c>
      <c r="D164" s="32" t="s">
        <v>524</v>
      </c>
      <c r="E164" s="32" t="s">
        <v>2053</v>
      </c>
      <c r="F164" s="33"/>
    </row>
    <row r="165" ht="20.1" customHeight="1" spans="1:6">
      <c r="A165" s="31">
        <v>163</v>
      </c>
      <c r="B165" s="32" t="s">
        <v>2187</v>
      </c>
      <c r="C165" s="32">
        <v>71.28</v>
      </c>
      <c r="D165" s="32" t="s">
        <v>524</v>
      </c>
      <c r="E165" s="32" t="s">
        <v>2056</v>
      </c>
      <c r="F165" s="33"/>
    </row>
    <row r="166" ht="20.1" customHeight="1" spans="1:6">
      <c r="A166" s="31">
        <v>164</v>
      </c>
      <c r="B166" s="32" t="s">
        <v>2188</v>
      </c>
      <c r="C166" s="32">
        <v>60.8</v>
      </c>
      <c r="D166" s="32" t="s">
        <v>524</v>
      </c>
      <c r="E166" s="32" t="s">
        <v>2056</v>
      </c>
      <c r="F166" s="33"/>
    </row>
    <row r="167" ht="20.1" customHeight="1" spans="1:6">
      <c r="A167" s="31">
        <v>165</v>
      </c>
      <c r="B167" s="32" t="s">
        <v>2189</v>
      </c>
      <c r="C167" s="32">
        <v>70.57</v>
      </c>
      <c r="D167" s="32" t="s">
        <v>524</v>
      </c>
      <c r="E167" s="32" t="s">
        <v>2050</v>
      </c>
      <c r="F167" s="33"/>
    </row>
    <row r="168" ht="20.1" customHeight="1" spans="1:6">
      <c r="A168" s="31">
        <v>166</v>
      </c>
      <c r="B168" s="32" t="s">
        <v>2190</v>
      </c>
      <c r="C168" s="32">
        <v>70.02</v>
      </c>
      <c r="D168" s="32" t="s">
        <v>524</v>
      </c>
      <c r="E168" s="32" t="s">
        <v>2053</v>
      </c>
      <c r="F168" s="33"/>
    </row>
    <row r="169" ht="20.1" customHeight="1" spans="1:6">
      <c r="A169" s="31">
        <v>167</v>
      </c>
      <c r="B169" s="32" t="s">
        <v>2191</v>
      </c>
      <c r="C169" s="32">
        <v>70.57</v>
      </c>
      <c r="D169" s="32" t="s">
        <v>524</v>
      </c>
      <c r="E169" s="32" t="s">
        <v>2056</v>
      </c>
      <c r="F169" s="33"/>
    </row>
    <row r="170" ht="20.1" customHeight="1" spans="1:6">
      <c r="A170" s="31">
        <v>168</v>
      </c>
      <c r="B170" s="32" t="s">
        <v>2192</v>
      </c>
      <c r="C170" s="32">
        <v>70.56</v>
      </c>
      <c r="D170" s="32" t="s">
        <v>524</v>
      </c>
      <c r="E170" s="32" t="s">
        <v>2056</v>
      </c>
      <c r="F170" s="33"/>
    </row>
    <row r="171" ht="20.1" customHeight="1" spans="1:6">
      <c r="A171" s="31">
        <v>169</v>
      </c>
      <c r="B171" s="32" t="s">
        <v>2193</v>
      </c>
      <c r="C171" s="32">
        <v>98.34</v>
      </c>
      <c r="D171" s="32" t="s">
        <v>495</v>
      </c>
      <c r="E171" s="32" t="s">
        <v>2059</v>
      </c>
      <c r="F171" s="33"/>
    </row>
    <row r="172" ht="20.1" customHeight="1" spans="1:6">
      <c r="A172" s="31">
        <v>170</v>
      </c>
      <c r="B172" s="32" t="s">
        <v>2194</v>
      </c>
      <c r="C172" s="32">
        <v>60.8</v>
      </c>
      <c r="D172" s="32" t="s">
        <v>524</v>
      </c>
      <c r="E172" s="32" t="s">
        <v>2050</v>
      </c>
      <c r="F172" s="33"/>
    </row>
    <row r="173" ht="20.1" customHeight="1" spans="1:6">
      <c r="A173" s="31">
        <v>171</v>
      </c>
      <c r="B173" s="32" t="s">
        <v>2195</v>
      </c>
      <c r="C173" s="32">
        <v>71.28</v>
      </c>
      <c r="D173" s="32" t="s">
        <v>524</v>
      </c>
      <c r="E173" s="32" t="s">
        <v>2050</v>
      </c>
      <c r="F173" s="33"/>
    </row>
    <row r="174" ht="20.1" customHeight="1" spans="1:6">
      <c r="A174" s="31">
        <v>172</v>
      </c>
      <c r="B174" s="32" t="s">
        <v>2196</v>
      </c>
      <c r="C174" s="32">
        <v>71.03</v>
      </c>
      <c r="D174" s="32" t="s">
        <v>524</v>
      </c>
      <c r="E174" s="32" t="s">
        <v>2053</v>
      </c>
      <c r="F174" s="33"/>
    </row>
    <row r="175" ht="20.1" customHeight="1" spans="1:6">
      <c r="A175" s="31">
        <v>173</v>
      </c>
      <c r="B175" s="32" t="s">
        <v>2197</v>
      </c>
      <c r="C175" s="32">
        <v>71.03</v>
      </c>
      <c r="D175" s="32" t="s">
        <v>524</v>
      </c>
      <c r="E175" s="32" t="s">
        <v>2053</v>
      </c>
      <c r="F175" s="33"/>
    </row>
    <row r="176" ht="20.1" customHeight="1" spans="1:6">
      <c r="A176" s="31">
        <v>174</v>
      </c>
      <c r="B176" s="32" t="s">
        <v>2198</v>
      </c>
      <c r="C176" s="32">
        <v>60.8</v>
      </c>
      <c r="D176" s="32" t="s">
        <v>524</v>
      </c>
      <c r="E176" s="32" t="s">
        <v>2056</v>
      </c>
      <c r="F176" s="33"/>
    </row>
    <row r="177" ht="20.1" customHeight="1" spans="1:6">
      <c r="A177" s="31">
        <v>175</v>
      </c>
      <c r="B177" s="32" t="s">
        <v>2199</v>
      </c>
      <c r="C177" s="32">
        <v>70.02</v>
      </c>
      <c r="D177" s="32" t="s">
        <v>524</v>
      </c>
      <c r="E177" s="32" t="s">
        <v>2053</v>
      </c>
      <c r="F177" s="33"/>
    </row>
    <row r="178" ht="20.1" customHeight="1" spans="1:6">
      <c r="A178" s="31">
        <v>176</v>
      </c>
      <c r="B178" s="32" t="s">
        <v>2200</v>
      </c>
      <c r="C178" s="32">
        <v>70.02</v>
      </c>
      <c r="D178" s="32" t="s">
        <v>524</v>
      </c>
      <c r="E178" s="32" t="s">
        <v>2053</v>
      </c>
      <c r="F178" s="33"/>
    </row>
    <row r="179" ht="20.1" customHeight="1" spans="1:6">
      <c r="A179" s="31">
        <v>177</v>
      </c>
      <c r="B179" s="32" t="s">
        <v>2201</v>
      </c>
      <c r="C179" s="32">
        <v>70.57</v>
      </c>
      <c r="D179" s="32" t="s">
        <v>524</v>
      </c>
      <c r="E179" s="32" t="s">
        <v>2056</v>
      </c>
      <c r="F179" s="33"/>
    </row>
    <row r="180" ht="20.1" customHeight="1" spans="1:6">
      <c r="A180" s="31">
        <v>178</v>
      </c>
      <c r="B180" s="32" t="s">
        <v>2202</v>
      </c>
      <c r="C180" s="32">
        <v>70.56</v>
      </c>
      <c r="D180" s="32" t="s">
        <v>524</v>
      </c>
      <c r="E180" s="32" t="s">
        <v>2050</v>
      </c>
      <c r="F180" s="33"/>
    </row>
    <row r="181" ht="20.1" customHeight="1" spans="1:6">
      <c r="A181" s="31">
        <v>179</v>
      </c>
      <c r="B181" s="32" t="s">
        <v>2203</v>
      </c>
      <c r="C181" s="32">
        <v>70</v>
      </c>
      <c r="D181" s="32" t="s">
        <v>524</v>
      </c>
      <c r="E181" s="32" t="s">
        <v>2053</v>
      </c>
      <c r="F181" s="33"/>
    </row>
    <row r="182" ht="20.1" customHeight="1" spans="1:6">
      <c r="A182" s="31">
        <v>180</v>
      </c>
      <c r="B182" s="32" t="s">
        <v>2204</v>
      </c>
      <c r="C182" s="32">
        <v>70.56</v>
      </c>
      <c r="D182" s="32" t="s">
        <v>524</v>
      </c>
      <c r="E182" s="32" t="s">
        <v>2056</v>
      </c>
      <c r="F182" s="33"/>
    </row>
    <row r="183" ht="20.1" customHeight="1" spans="1:6">
      <c r="A183" s="31">
        <v>181</v>
      </c>
      <c r="B183" s="32" t="s">
        <v>2205</v>
      </c>
      <c r="C183" s="32">
        <v>60.8</v>
      </c>
      <c r="D183" s="32" t="s">
        <v>524</v>
      </c>
      <c r="E183" s="32" t="s">
        <v>2050</v>
      </c>
      <c r="F183" s="33"/>
    </row>
    <row r="184" ht="20.1" customHeight="1" spans="1:6">
      <c r="A184" s="31">
        <v>182</v>
      </c>
      <c r="B184" s="32" t="s">
        <v>2206</v>
      </c>
      <c r="C184" s="32">
        <v>71.28</v>
      </c>
      <c r="D184" s="32" t="s">
        <v>524</v>
      </c>
      <c r="E184" s="32" t="s">
        <v>2050</v>
      </c>
      <c r="F184" s="33"/>
    </row>
    <row r="185" ht="20.1" customHeight="1" spans="1:6">
      <c r="A185" s="31">
        <v>183</v>
      </c>
      <c r="B185" s="32" t="s">
        <v>2207</v>
      </c>
      <c r="C185" s="32">
        <v>71.03</v>
      </c>
      <c r="D185" s="32" t="s">
        <v>524</v>
      </c>
      <c r="E185" s="32" t="s">
        <v>2053</v>
      </c>
      <c r="F185" s="33"/>
    </row>
    <row r="186" ht="20.1" customHeight="1" spans="1:6">
      <c r="A186" s="31">
        <v>184</v>
      </c>
      <c r="B186" s="32" t="s">
        <v>2208</v>
      </c>
      <c r="C186" s="32">
        <v>71.03</v>
      </c>
      <c r="D186" s="32" t="s">
        <v>524</v>
      </c>
      <c r="E186" s="32" t="s">
        <v>2053</v>
      </c>
      <c r="F186" s="33"/>
    </row>
    <row r="187" ht="20.1" customHeight="1" spans="1:6">
      <c r="A187" s="31">
        <v>185</v>
      </c>
      <c r="B187" s="32" t="s">
        <v>2209</v>
      </c>
      <c r="C187" s="32">
        <v>60.8</v>
      </c>
      <c r="D187" s="32" t="s">
        <v>524</v>
      </c>
      <c r="E187" s="32" t="s">
        <v>2056</v>
      </c>
      <c r="F187" s="33"/>
    </row>
    <row r="188" ht="20.1" customHeight="1" spans="1:6">
      <c r="A188" s="31">
        <v>186</v>
      </c>
      <c r="B188" s="32" t="s">
        <v>2210</v>
      </c>
      <c r="C188" s="32">
        <v>70.57</v>
      </c>
      <c r="D188" s="32" t="s">
        <v>524</v>
      </c>
      <c r="E188" s="32" t="s">
        <v>2050</v>
      </c>
      <c r="F188" s="33"/>
    </row>
    <row r="189" ht="20.1" customHeight="1" spans="1:6">
      <c r="A189" s="31">
        <v>187</v>
      </c>
      <c r="B189" s="32" t="s">
        <v>2211</v>
      </c>
      <c r="C189" s="32">
        <v>70.02</v>
      </c>
      <c r="D189" s="32" t="s">
        <v>524</v>
      </c>
      <c r="E189" s="32" t="s">
        <v>2053</v>
      </c>
      <c r="F189" s="33"/>
    </row>
    <row r="190" ht="20.1" customHeight="1" spans="1:6">
      <c r="A190" s="31">
        <v>188</v>
      </c>
      <c r="B190" s="32" t="s">
        <v>2212</v>
      </c>
      <c r="C190" s="32">
        <v>70.02</v>
      </c>
      <c r="D190" s="32" t="s">
        <v>524</v>
      </c>
      <c r="E190" s="32" t="s">
        <v>2053</v>
      </c>
      <c r="F190" s="33"/>
    </row>
    <row r="191" ht="20.1" customHeight="1" spans="1:6">
      <c r="A191" s="31">
        <v>189</v>
      </c>
      <c r="B191" s="32" t="s">
        <v>2213</v>
      </c>
      <c r="C191" s="32">
        <v>70.57</v>
      </c>
      <c r="D191" s="32" t="s">
        <v>524</v>
      </c>
      <c r="E191" s="32" t="s">
        <v>2056</v>
      </c>
      <c r="F191" s="33"/>
    </row>
    <row r="192" ht="20.1" customHeight="1" spans="1:6">
      <c r="A192" s="31">
        <v>190</v>
      </c>
      <c r="B192" s="32" t="s">
        <v>2214</v>
      </c>
      <c r="C192" s="32">
        <v>60.07</v>
      </c>
      <c r="D192" s="32" t="s">
        <v>524</v>
      </c>
      <c r="E192" s="32" t="s">
        <v>2056</v>
      </c>
      <c r="F192" s="33"/>
    </row>
    <row r="193" ht="20.1" customHeight="1" spans="1:6">
      <c r="A193" s="31">
        <v>191</v>
      </c>
      <c r="B193" s="32" t="s">
        <v>2215</v>
      </c>
      <c r="C193" s="32">
        <v>70.56</v>
      </c>
      <c r="D193" s="32" t="s">
        <v>524</v>
      </c>
      <c r="E193" s="32" t="s">
        <v>2050</v>
      </c>
      <c r="F193" s="33"/>
    </row>
    <row r="194" ht="20.1" customHeight="1" spans="1:6">
      <c r="A194" s="31">
        <v>192</v>
      </c>
      <c r="B194" s="32" t="s">
        <v>2216</v>
      </c>
      <c r="C194" s="32">
        <v>70</v>
      </c>
      <c r="D194" s="32" t="s">
        <v>524</v>
      </c>
      <c r="E194" s="32" t="s">
        <v>2053</v>
      </c>
      <c r="F194" s="33"/>
    </row>
    <row r="195" ht="20.1" customHeight="1" spans="1:6">
      <c r="A195" s="31">
        <v>193</v>
      </c>
      <c r="B195" s="32" t="s">
        <v>2217</v>
      </c>
      <c r="C195" s="32">
        <v>70.56</v>
      </c>
      <c r="D195" s="32" t="s">
        <v>524</v>
      </c>
      <c r="E195" s="32" t="s">
        <v>2056</v>
      </c>
      <c r="F195" s="33"/>
    </row>
    <row r="196" ht="20.1" customHeight="1" spans="1:6">
      <c r="A196" s="31">
        <v>194</v>
      </c>
      <c r="B196" s="32" t="s">
        <v>2218</v>
      </c>
      <c r="C196" s="32">
        <v>60.06</v>
      </c>
      <c r="D196" s="32" t="s">
        <v>524</v>
      </c>
      <c r="E196" s="32" t="s">
        <v>2056</v>
      </c>
      <c r="F196" s="33"/>
    </row>
    <row r="197" ht="20.1" customHeight="1" spans="1:6">
      <c r="A197" s="31">
        <v>195</v>
      </c>
      <c r="B197" s="32" t="s">
        <v>2219</v>
      </c>
      <c r="C197" s="32">
        <v>98.34</v>
      </c>
      <c r="D197" s="32" t="s">
        <v>495</v>
      </c>
      <c r="E197" s="32" t="s">
        <v>2059</v>
      </c>
      <c r="F197" s="33"/>
    </row>
    <row r="198" ht="20.1" customHeight="1" spans="1:6">
      <c r="A198" s="31">
        <v>196</v>
      </c>
      <c r="B198" s="32" t="s">
        <v>2220</v>
      </c>
      <c r="C198" s="32">
        <v>60.8</v>
      </c>
      <c r="D198" s="32" t="s">
        <v>524</v>
      </c>
      <c r="E198" s="32" t="s">
        <v>2050</v>
      </c>
      <c r="F198" s="33"/>
    </row>
    <row r="199" ht="20.1" customHeight="1" spans="1:6">
      <c r="A199" s="31">
        <v>197</v>
      </c>
      <c r="B199" s="32" t="s">
        <v>2221</v>
      </c>
      <c r="C199" s="32">
        <v>71.28</v>
      </c>
      <c r="D199" s="32" t="s">
        <v>524</v>
      </c>
      <c r="E199" s="32" t="s">
        <v>2050</v>
      </c>
      <c r="F199" s="33"/>
    </row>
    <row r="200" ht="20.1" customHeight="1" spans="1:6">
      <c r="A200" s="31">
        <v>198</v>
      </c>
      <c r="B200" s="32" t="s">
        <v>2222</v>
      </c>
      <c r="C200" s="32">
        <v>71.03</v>
      </c>
      <c r="D200" s="32" t="s">
        <v>524</v>
      </c>
      <c r="E200" s="32" t="s">
        <v>2053</v>
      </c>
      <c r="F200" s="33"/>
    </row>
    <row r="201" ht="20.1" customHeight="1" spans="1:6">
      <c r="A201" s="31">
        <v>199</v>
      </c>
      <c r="B201" s="32" t="s">
        <v>2223</v>
      </c>
      <c r="C201" s="32">
        <v>71.03</v>
      </c>
      <c r="D201" s="32" t="s">
        <v>524</v>
      </c>
      <c r="E201" s="32" t="s">
        <v>2053</v>
      </c>
      <c r="F201" s="33"/>
    </row>
    <row r="202" ht="20.1" customHeight="1" spans="1:6">
      <c r="A202" s="31">
        <v>200</v>
      </c>
      <c r="B202" s="32" t="s">
        <v>2224</v>
      </c>
      <c r="C202" s="32">
        <v>71.28</v>
      </c>
      <c r="D202" s="32" t="s">
        <v>524</v>
      </c>
      <c r="E202" s="32" t="s">
        <v>2056</v>
      </c>
      <c r="F202" s="33"/>
    </row>
    <row r="203" ht="20.1" customHeight="1" spans="1:6">
      <c r="A203" s="31">
        <v>201</v>
      </c>
      <c r="B203" s="32" t="s">
        <v>2225</v>
      </c>
      <c r="C203" s="32">
        <v>60.8</v>
      </c>
      <c r="D203" s="32" t="s">
        <v>524</v>
      </c>
      <c r="E203" s="32" t="s">
        <v>2056</v>
      </c>
      <c r="F203" s="33"/>
    </row>
    <row r="204" ht="20.1" customHeight="1" spans="1:6">
      <c r="A204" s="31">
        <v>202</v>
      </c>
      <c r="B204" s="32" t="s">
        <v>2226</v>
      </c>
      <c r="C204" s="32">
        <v>98.34</v>
      </c>
      <c r="D204" s="32" t="s">
        <v>495</v>
      </c>
      <c r="E204" s="32" t="s">
        <v>2059</v>
      </c>
      <c r="F204" s="33"/>
    </row>
    <row r="205" ht="20.1" customHeight="1" spans="1:6">
      <c r="A205" s="31">
        <v>203</v>
      </c>
      <c r="B205" s="32" t="s">
        <v>2227</v>
      </c>
      <c r="C205" s="32">
        <v>60.8</v>
      </c>
      <c r="D205" s="32" t="s">
        <v>524</v>
      </c>
      <c r="E205" s="32" t="s">
        <v>2050</v>
      </c>
      <c r="F205" s="33"/>
    </row>
    <row r="206" ht="20.1" customHeight="1" spans="1:6">
      <c r="A206" s="31">
        <v>204</v>
      </c>
      <c r="B206" s="32" t="s">
        <v>2228</v>
      </c>
      <c r="C206" s="32">
        <v>71.28</v>
      </c>
      <c r="D206" s="32" t="s">
        <v>524</v>
      </c>
      <c r="E206" s="32" t="s">
        <v>2050</v>
      </c>
      <c r="F206" s="33"/>
    </row>
    <row r="207" ht="20.1" customHeight="1" spans="1:6">
      <c r="A207" s="31">
        <v>205</v>
      </c>
      <c r="B207" s="32" t="s">
        <v>2229</v>
      </c>
      <c r="C207" s="32">
        <v>71.03</v>
      </c>
      <c r="D207" s="32" t="s">
        <v>524</v>
      </c>
      <c r="E207" s="32" t="s">
        <v>2053</v>
      </c>
      <c r="F207" s="33"/>
    </row>
    <row r="208" ht="20.1" customHeight="1" spans="1:6">
      <c r="A208" s="31">
        <v>206</v>
      </c>
      <c r="B208" s="32" t="s">
        <v>2230</v>
      </c>
      <c r="C208" s="32">
        <v>71.03</v>
      </c>
      <c r="D208" s="32" t="s">
        <v>524</v>
      </c>
      <c r="E208" s="32" t="s">
        <v>2053</v>
      </c>
      <c r="F208" s="33"/>
    </row>
    <row r="209" ht="20.1" customHeight="1" spans="1:6">
      <c r="A209" s="31">
        <v>207</v>
      </c>
      <c r="B209" s="32" t="s">
        <v>2231</v>
      </c>
      <c r="C209" s="32">
        <v>71.28</v>
      </c>
      <c r="D209" s="32" t="s">
        <v>524</v>
      </c>
      <c r="E209" s="32" t="s">
        <v>2056</v>
      </c>
      <c r="F209" s="33"/>
    </row>
    <row r="210" ht="20.1" customHeight="1" spans="1:6">
      <c r="A210" s="31">
        <v>208</v>
      </c>
      <c r="B210" s="32" t="s">
        <v>2232</v>
      </c>
      <c r="C210" s="32">
        <v>60.8</v>
      </c>
      <c r="D210" s="32" t="s">
        <v>524</v>
      </c>
      <c r="E210" s="32" t="s">
        <v>2056</v>
      </c>
      <c r="F210" s="33"/>
    </row>
    <row r="211" ht="20.1" customHeight="1" spans="1:6">
      <c r="A211" s="31">
        <v>209</v>
      </c>
      <c r="B211" s="32" t="s">
        <v>2233</v>
      </c>
      <c r="C211" s="32">
        <v>70.57</v>
      </c>
      <c r="D211" s="32" t="s">
        <v>524</v>
      </c>
      <c r="E211" s="32" t="s">
        <v>2050</v>
      </c>
      <c r="F211" s="33"/>
    </row>
    <row r="212" ht="20.1" customHeight="1" spans="1:6">
      <c r="A212" s="31">
        <v>210</v>
      </c>
      <c r="B212" s="32" t="s">
        <v>2234</v>
      </c>
      <c r="C212" s="32">
        <v>70.02</v>
      </c>
      <c r="D212" s="32" t="s">
        <v>524</v>
      </c>
      <c r="E212" s="32" t="s">
        <v>2053</v>
      </c>
      <c r="F212" s="33"/>
    </row>
    <row r="213" ht="20.1" customHeight="1" spans="1:6">
      <c r="A213" s="31">
        <v>211</v>
      </c>
      <c r="B213" s="32" t="s">
        <v>2235</v>
      </c>
      <c r="C213" s="32">
        <v>70.02</v>
      </c>
      <c r="D213" s="32" t="s">
        <v>524</v>
      </c>
      <c r="E213" s="32" t="s">
        <v>2053</v>
      </c>
      <c r="F213" s="33"/>
    </row>
    <row r="214" ht="20.1" customHeight="1" spans="1:6">
      <c r="A214" s="31">
        <v>212</v>
      </c>
      <c r="B214" s="32" t="s">
        <v>2236</v>
      </c>
      <c r="C214" s="32">
        <v>70.57</v>
      </c>
      <c r="D214" s="32" t="s">
        <v>524</v>
      </c>
      <c r="E214" s="32" t="s">
        <v>2056</v>
      </c>
      <c r="F214" s="33"/>
    </row>
    <row r="215" ht="20.1" customHeight="1" spans="1:6">
      <c r="A215" s="31">
        <v>213</v>
      </c>
      <c r="B215" s="32" t="s">
        <v>2237</v>
      </c>
      <c r="C215" s="32">
        <v>70.56</v>
      </c>
      <c r="D215" s="32" t="s">
        <v>524</v>
      </c>
      <c r="E215" s="32" t="s">
        <v>2050</v>
      </c>
      <c r="F215" s="33"/>
    </row>
    <row r="216" ht="20.1" customHeight="1" spans="1:6">
      <c r="A216" s="31">
        <v>214</v>
      </c>
      <c r="B216" s="32" t="s">
        <v>2238</v>
      </c>
      <c r="C216" s="32">
        <v>70</v>
      </c>
      <c r="D216" s="32" t="s">
        <v>524</v>
      </c>
      <c r="E216" s="32" t="s">
        <v>2053</v>
      </c>
      <c r="F216" s="33"/>
    </row>
    <row r="217" ht="20.1" customHeight="1" spans="1:6">
      <c r="A217" s="31">
        <v>215</v>
      </c>
      <c r="B217" s="32" t="s">
        <v>2239</v>
      </c>
      <c r="C217" s="32">
        <v>70.56</v>
      </c>
      <c r="D217" s="32" t="s">
        <v>524</v>
      </c>
      <c r="E217" s="32" t="s">
        <v>2056</v>
      </c>
      <c r="F217" s="33"/>
    </row>
    <row r="218" ht="20.1" customHeight="1" spans="1:6">
      <c r="A218" s="31">
        <v>216</v>
      </c>
      <c r="B218" s="32" t="s">
        <v>2240</v>
      </c>
      <c r="C218" s="32">
        <v>71.03</v>
      </c>
      <c r="D218" s="32" t="s">
        <v>524</v>
      </c>
      <c r="E218" s="32" t="s">
        <v>2053</v>
      </c>
      <c r="F218" s="33"/>
    </row>
    <row r="219" ht="20.1" customHeight="1" spans="1:6">
      <c r="A219" s="31">
        <v>217</v>
      </c>
      <c r="B219" s="32" t="s">
        <v>2241</v>
      </c>
      <c r="C219" s="32">
        <v>71.03</v>
      </c>
      <c r="D219" s="32" t="s">
        <v>524</v>
      </c>
      <c r="E219" s="32" t="s">
        <v>2053</v>
      </c>
      <c r="F219" s="33"/>
    </row>
    <row r="220" ht="20.1" customHeight="1" spans="1:6">
      <c r="A220" s="31">
        <v>218</v>
      </c>
      <c r="B220" s="32" t="s">
        <v>2242</v>
      </c>
      <c r="C220" s="32">
        <v>60.8</v>
      </c>
      <c r="D220" s="32" t="s">
        <v>524</v>
      </c>
      <c r="E220" s="32" t="s">
        <v>2056</v>
      </c>
      <c r="F220" s="33"/>
    </row>
    <row r="221" ht="20.1" customHeight="1" spans="1:6">
      <c r="A221" s="31">
        <v>219</v>
      </c>
      <c r="B221" s="32" t="s">
        <v>2243</v>
      </c>
      <c r="C221" s="32">
        <v>98.34</v>
      </c>
      <c r="D221" s="32" t="s">
        <v>495</v>
      </c>
      <c r="E221" s="32" t="s">
        <v>2059</v>
      </c>
      <c r="F221" s="33"/>
    </row>
    <row r="222" ht="20.1" customHeight="1" spans="1:6">
      <c r="A222" s="31">
        <v>220</v>
      </c>
      <c r="B222" s="32" t="s">
        <v>2244</v>
      </c>
      <c r="C222" s="32">
        <v>60.8</v>
      </c>
      <c r="D222" s="32" t="s">
        <v>524</v>
      </c>
      <c r="E222" s="32" t="s">
        <v>2050</v>
      </c>
      <c r="F222" s="33"/>
    </row>
    <row r="223" ht="20.1" customHeight="1" spans="1:6">
      <c r="A223" s="31">
        <v>221</v>
      </c>
      <c r="B223" s="32" t="s">
        <v>2245</v>
      </c>
      <c r="C223" s="32">
        <v>71.28</v>
      </c>
      <c r="D223" s="32" t="s">
        <v>524</v>
      </c>
      <c r="E223" s="32" t="s">
        <v>2050</v>
      </c>
      <c r="F223" s="33"/>
    </row>
    <row r="224" ht="20.1" customHeight="1" spans="1:6">
      <c r="A224" s="31">
        <v>222</v>
      </c>
      <c r="B224" s="32" t="s">
        <v>2246</v>
      </c>
      <c r="C224" s="32">
        <v>71.03</v>
      </c>
      <c r="D224" s="32" t="s">
        <v>524</v>
      </c>
      <c r="E224" s="32" t="s">
        <v>2053</v>
      </c>
      <c r="F224" s="33"/>
    </row>
    <row r="225" ht="20.1" customHeight="1" spans="1:6">
      <c r="A225" s="31">
        <v>223</v>
      </c>
      <c r="B225" s="32" t="s">
        <v>2247</v>
      </c>
      <c r="C225" s="32">
        <v>71.03</v>
      </c>
      <c r="D225" s="32" t="s">
        <v>524</v>
      </c>
      <c r="E225" s="32" t="s">
        <v>2053</v>
      </c>
      <c r="F225" s="33"/>
    </row>
    <row r="226" ht="20.1" customHeight="1" spans="1:6">
      <c r="A226" s="31">
        <v>224</v>
      </c>
      <c r="B226" s="32" t="s">
        <v>2248</v>
      </c>
      <c r="C226" s="32">
        <v>60.8</v>
      </c>
      <c r="D226" s="32" t="s">
        <v>524</v>
      </c>
      <c r="E226" s="32" t="s">
        <v>2056</v>
      </c>
      <c r="F226" s="33"/>
    </row>
    <row r="227" ht="20.1" customHeight="1" spans="1:6">
      <c r="A227" s="31">
        <v>225</v>
      </c>
      <c r="B227" s="32" t="s">
        <v>2249</v>
      </c>
      <c r="C227" s="32">
        <v>60.8</v>
      </c>
      <c r="D227" s="32" t="s">
        <v>524</v>
      </c>
      <c r="E227" s="32" t="s">
        <v>2050</v>
      </c>
      <c r="F227" s="33"/>
    </row>
    <row r="228" ht="20.1" customHeight="1" spans="1:6">
      <c r="A228" s="31">
        <v>226</v>
      </c>
      <c r="B228" s="32" t="s">
        <v>2250</v>
      </c>
      <c r="C228" s="32">
        <v>71.28</v>
      </c>
      <c r="D228" s="32" t="s">
        <v>524</v>
      </c>
      <c r="E228" s="32" t="s">
        <v>2050</v>
      </c>
      <c r="F228" s="33"/>
    </row>
    <row r="229" ht="20.1" customHeight="1" spans="1:6">
      <c r="A229" s="31">
        <v>227</v>
      </c>
      <c r="B229" s="32" t="s">
        <v>2251</v>
      </c>
      <c r="C229" s="32">
        <v>71.28</v>
      </c>
      <c r="D229" s="32" t="s">
        <v>524</v>
      </c>
      <c r="E229" s="32" t="s">
        <v>2056</v>
      </c>
      <c r="F229" s="33"/>
    </row>
    <row r="230" ht="20.1" customHeight="1" spans="1:6">
      <c r="A230" s="31">
        <v>228</v>
      </c>
      <c r="B230" s="32" t="s">
        <v>2252</v>
      </c>
      <c r="C230" s="32">
        <v>60.8</v>
      </c>
      <c r="D230" s="32" t="s">
        <v>524</v>
      </c>
      <c r="E230" s="32" t="s">
        <v>2056</v>
      </c>
      <c r="F230" s="33"/>
    </row>
    <row r="231" ht="20.1" customHeight="1" spans="1:6">
      <c r="A231" s="31">
        <v>229</v>
      </c>
      <c r="B231" s="32" t="s">
        <v>2253</v>
      </c>
      <c r="C231" s="32">
        <v>71.03</v>
      </c>
      <c r="D231" s="32" t="s">
        <v>524</v>
      </c>
      <c r="E231" s="32" t="s">
        <v>2053</v>
      </c>
      <c r="F231" s="33"/>
    </row>
    <row r="232" ht="20.1" customHeight="1" spans="1:6">
      <c r="A232" s="31">
        <v>230</v>
      </c>
      <c r="B232" s="32" t="s">
        <v>2254</v>
      </c>
      <c r="C232" s="32">
        <v>71.28</v>
      </c>
      <c r="D232" s="32" t="s">
        <v>524</v>
      </c>
      <c r="E232" s="32" t="s">
        <v>2056</v>
      </c>
      <c r="F232" s="33"/>
    </row>
    <row r="233" ht="20.1" customHeight="1" spans="1:6">
      <c r="A233" s="31">
        <v>231</v>
      </c>
      <c r="B233" s="32" t="s">
        <v>2255</v>
      </c>
      <c r="C233" s="32">
        <v>60.8</v>
      </c>
      <c r="D233" s="32" t="s">
        <v>524</v>
      </c>
      <c r="E233" s="32" t="s">
        <v>2056</v>
      </c>
      <c r="F233" s="33"/>
    </row>
    <row r="234" ht="20.1" customHeight="1" spans="1:6">
      <c r="A234" s="31">
        <v>232</v>
      </c>
      <c r="B234" s="32" t="s">
        <v>2256</v>
      </c>
      <c r="C234" s="32">
        <v>60.8</v>
      </c>
      <c r="D234" s="32" t="s">
        <v>524</v>
      </c>
      <c r="E234" s="32" t="s">
        <v>2050</v>
      </c>
      <c r="F234" s="33"/>
    </row>
    <row r="235" ht="20.1" customHeight="1" spans="1:6">
      <c r="A235" s="31">
        <v>233</v>
      </c>
      <c r="B235" s="32" t="s">
        <v>2257</v>
      </c>
      <c r="C235" s="32">
        <v>71.28</v>
      </c>
      <c r="D235" s="32" t="s">
        <v>524</v>
      </c>
      <c r="E235" s="32" t="s">
        <v>2050</v>
      </c>
      <c r="F235" s="33"/>
    </row>
    <row r="236" ht="20.1" customHeight="1" spans="1:6">
      <c r="A236" s="31">
        <v>234</v>
      </c>
      <c r="B236" s="32" t="s">
        <v>2258</v>
      </c>
      <c r="C236" s="32">
        <v>71.03</v>
      </c>
      <c r="D236" s="32" t="s">
        <v>524</v>
      </c>
      <c r="E236" s="32" t="s">
        <v>2053</v>
      </c>
      <c r="F236" s="33"/>
    </row>
    <row r="237" ht="20.1" customHeight="1" spans="1:6">
      <c r="A237" s="31">
        <v>235</v>
      </c>
      <c r="B237" s="32" t="s">
        <v>2259</v>
      </c>
      <c r="C237" s="32">
        <v>71.28</v>
      </c>
      <c r="D237" s="32" t="s">
        <v>524</v>
      </c>
      <c r="E237" s="32" t="s">
        <v>2056</v>
      </c>
      <c r="F237" s="33"/>
    </row>
    <row r="238" ht="20.1" customHeight="1" spans="1:6">
      <c r="A238" s="31">
        <v>236</v>
      </c>
      <c r="B238" s="32" t="s">
        <v>2260</v>
      </c>
      <c r="C238" s="32">
        <v>60.8</v>
      </c>
      <c r="D238" s="32" t="s">
        <v>524</v>
      </c>
      <c r="E238" s="32" t="s">
        <v>2056</v>
      </c>
      <c r="F238" s="33"/>
    </row>
    <row r="239" ht="20.1" customHeight="1" spans="1:6">
      <c r="A239" s="31">
        <v>237</v>
      </c>
      <c r="B239" s="32" t="s">
        <v>2261</v>
      </c>
      <c r="C239" s="32">
        <v>60.8</v>
      </c>
      <c r="D239" s="32" t="s">
        <v>524</v>
      </c>
      <c r="E239" s="32" t="s">
        <v>2050</v>
      </c>
      <c r="F239" s="33"/>
    </row>
    <row r="240" ht="20.1" customHeight="1" spans="1:6">
      <c r="A240" s="31">
        <v>238</v>
      </c>
      <c r="B240" s="32" t="s">
        <v>2262</v>
      </c>
      <c r="C240" s="32">
        <v>71.28</v>
      </c>
      <c r="D240" s="32" t="s">
        <v>524</v>
      </c>
      <c r="E240" s="32" t="s">
        <v>2050</v>
      </c>
      <c r="F240" s="33"/>
    </row>
    <row r="241" ht="20.1" customHeight="1" spans="1:6">
      <c r="A241" s="31">
        <v>239</v>
      </c>
      <c r="B241" s="32" t="s">
        <v>2263</v>
      </c>
      <c r="C241" s="32">
        <v>71.03</v>
      </c>
      <c r="D241" s="32" t="s">
        <v>524</v>
      </c>
      <c r="E241" s="32" t="s">
        <v>2053</v>
      </c>
      <c r="F241" s="33"/>
    </row>
    <row r="242" ht="20.1" customHeight="1" spans="1:6">
      <c r="A242" s="31">
        <v>240</v>
      </c>
      <c r="B242" s="32" t="s">
        <v>2264</v>
      </c>
      <c r="C242" s="32">
        <v>71.03</v>
      </c>
      <c r="D242" s="32" t="s">
        <v>524</v>
      </c>
      <c r="E242" s="32" t="s">
        <v>2053</v>
      </c>
      <c r="F242" s="33"/>
    </row>
    <row r="243" ht="20.1" customHeight="1" spans="1:6">
      <c r="A243" s="31">
        <v>241</v>
      </c>
      <c r="B243" s="32" t="s">
        <v>2265</v>
      </c>
      <c r="C243" s="32">
        <v>71.28</v>
      </c>
      <c r="D243" s="32" t="s">
        <v>524</v>
      </c>
      <c r="E243" s="32" t="s">
        <v>2056</v>
      </c>
      <c r="F243" s="33"/>
    </row>
    <row r="244" ht="20.1" customHeight="1" spans="1:6">
      <c r="A244" s="31">
        <v>242</v>
      </c>
      <c r="B244" s="32" t="s">
        <v>2266</v>
      </c>
      <c r="C244" s="32">
        <v>60.8</v>
      </c>
      <c r="D244" s="32" t="s">
        <v>524</v>
      </c>
      <c r="E244" s="32" t="s">
        <v>2056</v>
      </c>
      <c r="F244" s="33"/>
    </row>
    <row r="245" ht="20.1" customHeight="1" spans="1:6">
      <c r="A245" s="31">
        <v>243</v>
      </c>
      <c r="B245" s="32" t="s">
        <v>2267</v>
      </c>
      <c r="C245" s="32">
        <v>60.8</v>
      </c>
      <c r="D245" s="32" t="s">
        <v>524</v>
      </c>
      <c r="E245" s="32" t="s">
        <v>2050</v>
      </c>
      <c r="F245" s="33"/>
    </row>
    <row r="246" ht="20.1" customHeight="1" spans="1:6">
      <c r="A246" s="31">
        <v>244</v>
      </c>
      <c r="B246" s="32" t="s">
        <v>2268</v>
      </c>
      <c r="C246" s="32">
        <v>71.03</v>
      </c>
      <c r="D246" s="32" t="s">
        <v>524</v>
      </c>
      <c r="E246" s="32" t="s">
        <v>2053</v>
      </c>
      <c r="F246" s="33"/>
    </row>
    <row r="247" ht="20.1" customHeight="1" spans="1:6">
      <c r="A247" s="31">
        <v>245</v>
      </c>
      <c r="B247" s="32" t="s">
        <v>2269</v>
      </c>
      <c r="C247" s="32">
        <v>71.03</v>
      </c>
      <c r="D247" s="32" t="s">
        <v>524</v>
      </c>
      <c r="E247" s="32" t="s">
        <v>2053</v>
      </c>
      <c r="F247" s="33"/>
    </row>
    <row r="248" ht="20.1" customHeight="1" spans="1:6">
      <c r="A248" s="31">
        <v>246</v>
      </c>
      <c r="B248" s="32" t="s">
        <v>2270</v>
      </c>
      <c r="C248" s="32">
        <v>71.28</v>
      </c>
      <c r="D248" s="32" t="s">
        <v>524</v>
      </c>
      <c r="E248" s="32" t="s">
        <v>2056</v>
      </c>
      <c r="F248" s="33"/>
    </row>
    <row r="249" ht="20.1" customHeight="1" spans="1:6">
      <c r="A249" s="31">
        <v>247</v>
      </c>
      <c r="B249" s="32" t="s">
        <v>2271</v>
      </c>
      <c r="C249" s="32">
        <v>60.8</v>
      </c>
      <c r="D249" s="32" t="s">
        <v>524</v>
      </c>
      <c r="E249" s="32" t="s">
        <v>2056</v>
      </c>
      <c r="F249" s="33"/>
    </row>
    <row r="250" ht="20.1" customHeight="1" spans="1:6">
      <c r="A250" s="31">
        <v>248</v>
      </c>
      <c r="B250" s="32" t="s">
        <v>2272</v>
      </c>
      <c r="C250" s="32">
        <v>98.34</v>
      </c>
      <c r="D250" s="32" t="s">
        <v>495</v>
      </c>
      <c r="E250" s="32" t="s">
        <v>2059</v>
      </c>
      <c r="F250" s="33"/>
    </row>
    <row r="251" ht="20.1" customHeight="1" spans="1:6">
      <c r="A251" s="31">
        <v>249</v>
      </c>
      <c r="B251" s="32" t="s">
        <v>2273</v>
      </c>
      <c r="C251" s="32">
        <v>60.8</v>
      </c>
      <c r="D251" s="32" t="s">
        <v>524</v>
      </c>
      <c r="E251" s="32" t="s">
        <v>2050</v>
      </c>
      <c r="F251" s="33"/>
    </row>
    <row r="252" ht="20.1" customHeight="1" spans="1:6">
      <c r="A252" s="31">
        <v>250</v>
      </c>
      <c r="B252" s="32" t="s">
        <v>2274</v>
      </c>
      <c r="C252" s="32">
        <v>71.28</v>
      </c>
      <c r="D252" s="32" t="s">
        <v>524</v>
      </c>
      <c r="E252" s="32" t="s">
        <v>2050</v>
      </c>
      <c r="F252" s="33"/>
    </row>
    <row r="253" ht="20.1" customHeight="1" spans="1:6">
      <c r="A253" s="31">
        <v>251</v>
      </c>
      <c r="B253" s="32" t="s">
        <v>2275</v>
      </c>
      <c r="C253" s="32">
        <v>71.03</v>
      </c>
      <c r="D253" s="32" t="s">
        <v>524</v>
      </c>
      <c r="E253" s="32" t="s">
        <v>2053</v>
      </c>
      <c r="F253" s="33"/>
    </row>
    <row r="254" ht="20.1" customHeight="1" spans="1:6">
      <c r="A254" s="31">
        <v>252</v>
      </c>
      <c r="B254" s="32" t="s">
        <v>2276</v>
      </c>
      <c r="C254" s="32">
        <v>71.28</v>
      </c>
      <c r="D254" s="32" t="s">
        <v>524</v>
      </c>
      <c r="E254" s="32" t="s">
        <v>2056</v>
      </c>
      <c r="F254" s="33"/>
    </row>
    <row r="255" ht="20.1" customHeight="1" spans="1:6">
      <c r="A255" s="31">
        <v>253</v>
      </c>
      <c r="B255" s="32" t="s">
        <v>2277</v>
      </c>
      <c r="C255" s="32">
        <v>60.8</v>
      </c>
      <c r="D255" s="32" t="s">
        <v>524</v>
      </c>
      <c r="E255" s="32" t="s">
        <v>2056</v>
      </c>
      <c r="F255" s="33"/>
    </row>
    <row r="256" ht="20.1" customHeight="1" spans="1:6">
      <c r="A256" s="31">
        <v>254</v>
      </c>
      <c r="B256" s="32" t="s">
        <v>583</v>
      </c>
      <c r="C256" s="32">
        <v>123.14</v>
      </c>
      <c r="D256" s="32" t="s">
        <v>499</v>
      </c>
      <c r="E256" s="32" t="s">
        <v>2049</v>
      </c>
      <c r="F256" s="33"/>
    </row>
    <row r="257" ht="20.1" customHeight="1" spans="1:6">
      <c r="A257" s="31">
        <v>255</v>
      </c>
      <c r="B257" s="32" t="s">
        <v>817</v>
      </c>
      <c r="C257" s="32">
        <v>124.89</v>
      </c>
      <c r="D257" s="32" t="s">
        <v>499</v>
      </c>
      <c r="E257" s="32" t="s">
        <v>2049</v>
      </c>
      <c r="F257" s="33"/>
    </row>
    <row r="258" ht="20.1" customHeight="1" spans="1:6">
      <c r="A258" s="31">
        <v>256</v>
      </c>
      <c r="B258" s="32" t="s">
        <v>2278</v>
      </c>
      <c r="C258" s="32">
        <v>124.89</v>
      </c>
      <c r="D258" s="32" t="s">
        <v>499</v>
      </c>
      <c r="E258" s="32" t="s">
        <v>2049</v>
      </c>
      <c r="F258" s="33"/>
    </row>
    <row r="259" ht="20.1" customHeight="1" spans="1:6">
      <c r="A259" s="31">
        <v>257</v>
      </c>
      <c r="B259" s="32" t="s">
        <v>2279</v>
      </c>
      <c r="C259" s="32">
        <v>124.89</v>
      </c>
      <c r="D259" s="32" t="s">
        <v>499</v>
      </c>
      <c r="E259" s="32" t="s">
        <v>2049</v>
      </c>
      <c r="F259" s="33"/>
    </row>
    <row r="260" ht="20.1" customHeight="1" spans="1:6">
      <c r="A260" s="31">
        <v>258</v>
      </c>
      <c r="B260" s="32" t="s">
        <v>2280</v>
      </c>
      <c r="C260" s="32">
        <v>124.89</v>
      </c>
      <c r="D260" s="32" t="s">
        <v>499</v>
      </c>
      <c r="E260" s="32" t="s">
        <v>2049</v>
      </c>
      <c r="F260" s="33"/>
    </row>
    <row r="261" ht="20.1" customHeight="1" spans="1:6">
      <c r="A261" s="31">
        <v>259</v>
      </c>
      <c r="B261" s="32" t="s">
        <v>2281</v>
      </c>
      <c r="C261" s="32">
        <v>124.87</v>
      </c>
      <c r="D261" s="32" t="s">
        <v>499</v>
      </c>
      <c r="E261" s="32" t="s">
        <v>2049</v>
      </c>
      <c r="F261" s="33"/>
    </row>
    <row r="262" ht="20.1" customHeight="1" spans="1:6">
      <c r="A262" s="31">
        <v>260</v>
      </c>
      <c r="B262" s="32" t="s">
        <v>2282</v>
      </c>
      <c r="C262" s="32">
        <v>131.02</v>
      </c>
      <c r="D262" s="32" t="s">
        <v>499</v>
      </c>
      <c r="E262" s="32" t="s">
        <v>2049</v>
      </c>
      <c r="F262" s="33"/>
    </row>
    <row r="263" ht="20.1" customHeight="1" spans="1:6">
      <c r="A263" s="31">
        <v>261</v>
      </c>
      <c r="B263" s="32" t="s">
        <v>2283</v>
      </c>
      <c r="C263" s="32">
        <v>131.02</v>
      </c>
      <c r="D263" s="32" t="s">
        <v>499</v>
      </c>
      <c r="E263" s="32" t="s">
        <v>2049</v>
      </c>
      <c r="F263" s="33"/>
    </row>
    <row r="264" ht="20.1" customHeight="1" spans="1:6">
      <c r="A264" s="31">
        <v>262</v>
      </c>
      <c r="B264" s="32" t="s">
        <v>2284</v>
      </c>
      <c r="C264" s="32">
        <v>131.02</v>
      </c>
      <c r="D264" s="32" t="s">
        <v>499</v>
      </c>
      <c r="E264" s="32" t="s">
        <v>2049</v>
      </c>
      <c r="F264" s="33"/>
    </row>
    <row r="265" ht="20.1" customHeight="1" spans="1:6">
      <c r="A265" s="31">
        <v>263</v>
      </c>
      <c r="B265" s="32" t="s">
        <v>2285</v>
      </c>
      <c r="C265" s="32">
        <v>131.02</v>
      </c>
      <c r="D265" s="32" t="s">
        <v>499</v>
      </c>
      <c r="E265" s="32" t="s">
        <v>2049</v>
      </c>
      <c r="F265" s="33"/>
    </row>
    <row r="266" ht="20.1" customHeight="1" spans="1:6">
      <c r="A266" s="31">
        <v>264</v>
      </c>
      <c r="B266" s="32" t="s">
        <v>2286</v>
      </c>
      <c r="C266" s="32">
        <v>131.02</v>
      </c>
      <c r="D266" s="32" t="s">
        <v>499</v>
      </c>
      <c r="E266" s="32" t="s">
        <v>2049</v>
      </c>
      <c r="F266" s="33"/>
    </row>
    <row r="267" ht="20.1" customHeight="1" spans="1:6">
      <c r="A267" s="31">
        <v>265</v>
      </c>
      <c r="B267" s="32" t="s">
        <v>2287</v>
      </c>
      <c r="C267" s="32">
        <v>131.02</v>
      </c>
      <c r="D267" s="32" t="s">
        <v>499</v>
      </c>
      <c r="E267" s="32" t="s">
        <v>2049</v>
      </c>
      <c r="F267" s="33"/>
    </row>
    <row r="268" ht="20.1" customHeight="1" spans="1:6">
      <c r="A268" s="31">
        <v>266</v>
      </c>
      <c r="B268" s="32" t="s">
        <v>2288</v>
      </c>
      <c r="C268" s="32">
        <v>131.02</v>
      </c>
      <c r="D268" s="32" t="s">
        <v>499</v>
      </c>
      <c r="E268" s="32" t="s">
        <v>2049</v>
      </c>
      <c r="F268" s="33"/>
    </row>
    <row r="269" ht="20.1" customHeight="1" spans="1:6">
      <c r="A269" s="31">
        <v>267</v>
      </c>
      <c r="B269" s="32" t="s">
        <v>2289</v>
      </c>
      <c r="C269" s="32">
        <v>131.02</v>
      </c>
      <c r="D269" s="32" t="s">
        <v>499</v>
      </c>
      <c r="E269" s="32" t="s">
        <v>2049</v>
      </c>
      <c r="F269" s="33"/>
    </row>
    <row r="270" ht="20.1" customHeight="1" spans="1:6">
      <c r="A270" s="31">
        <v>268</v>
      </c>
      <c r="B270" s="32" t="s">
        <v>2290</v>
      </c>
      <c r="C270" s="32">
        <v>131.02</v>
      </c>
      <c r="D270" s="32" t="s">
        <v>499</v>
      </c>
      <c r="E270" s="32" t="s">
        <v>2049</v>
      </c>
      <c r="F270" s="33"/>
    </row>
    <row r="271" ht="20.1" customHeight="1" spans="1:6">
      <c r="A271" s="31">
        <v>269</v>
      </c>
      <c r="B271" s="32" t="s">
        <v>2291</v>
      </c>
      <c r="C271" s="32">
        <v>131.02</v>
      </c>
      <c r="D271" s="32" t="s">
        <v>499</v>
      </c>
      <c r="E271" s="32" t="s">
        <v>2049</v>
      </c>
      <c r="F271" s="33"/>
    </row>
    <row r="272" ht="20.1" customHeight="1" spans="1:6">
      <c r="A272" s="31">
        <v>270</v>
      </c>
      <c r="B272" s="32" t="s">
        <v>2292</v>
      </c>
      <c r="C272" s="32">
        <v>131.02</v>
      </c>
      <c r="D272" s="32" t="s">
        <v>499</v>
      </c>
      <c r="E272" s="32" t="s">
        <v>2049</v>
      </c>
      <c r="F272" s="33"/>
    </row>
    <row r="273" ht="20.1" customHeight="1" spans="1:6">
      <c r="A273" s="31">
        <v>271</v>
      </c>
      <c r="B273" s="32" t="s">
        <v>2293</v>
      </c>
      <c r="C273" s="32">
        <v>131.02</v>
      </c>
      <c r="D273" s="32" t="s">
        <v>499</v>
      </c>
      <c r="E273" s="32" t="s">
        <v>2049</v>
      </c>
      <c r="F273" s="33"/>
    </row>
    <row r="274" ht="20.1" customHeight="1" spans="1:6">
      <c r="A274" s="31">
        <v>272</v>
      </c>
      <c r="B274" s="32" t="s">
        <v>2294</v>
      </c>
      <c r="C274" s="32">
        <v>131.02</v>
      </c>
      <c r="D274" s="32" t="s">
        <v>499</v>
      </c>
      <c r="E274" s="32" t="s">
        <v>2049</v>
      </c>
      <c r="F274" s="33"/>
    </row>
    <row r="275" ht="20.1" customHeight="1" spans="1:6">
      <c r="A275" s="31">
        <v>273</v>
      </c>
      <c r="B275" s="32" t="s">
        <v>2295</v>
      </c>
      <c r="C275" s="32">
        <v>131.02</v>
      </c>
      <c r="D275" s="32" t="s">
        <v>499</v>
      </c>
      <c r="E275" s="32" t="s">
        <v>2049</v>
      </c>
      <c r="F275" s="33"/>
    </row>
    <row r="276" ht="20.1" customHeight="1" spans="1:6">
      <c r="A276" s="31">
        <v>274</v>
      </c>
      <c r="B276" s="32" t="s">
        <v>2296</v>
      </c>
      <c r="C276" s="32">
        <v>131.02</v>
      </c>
      <c r="D276" s="32" t="s">
        <v>499</v>
      </c>
      <c r="E276" s="32" t="s">
        <v>2049</v>
      </c>
      <c r="F276" s="33"/>
    </row>
    <row r="277" ht="20.1" customHeight="1" spans="1:6">
      <c r="A277" s="31">
        <v>275</v>
      </c>
      <c r="B277" s="32" t="s">
        <v>2297</v>
      </c>
      <c r="C277" s="32">
        <v>131.02</v>
      </c>
      <c r="D277" s="32" t="s">
        <v>499</v>
      </c>
      <c r="E277" s="32" t="s">
        <v>2049</v>
      </c>
      <c r="F277" s="33"/>
    </row>
    <row r="278" ht="20.1" customHeight="1" spans="1:6">
      <c r="A278" s="31">
        <v>276</v>
      </c>
      <c r="B278" s="32" t="s">
        <v>2298</v>
      </c>
      <c r="C278" s="32">
        <v>131.02</v>
      </c>
      <c r="D278" s="32" t="s">
        <v>499</v>
      </c>
      <c r="E278" s="32" t="s">
        <v>2049</v>
      </c>
      <c r="F278" s="33"/>
    </row>
    <row r="279" ht="20.1" customHeight="1" spans="1:6">
      <c r="A279" s="31">
        <v>277</v>
      </c>
      <c r="B279" s="32" t="s">
        <v>2299</v>
      </c>
      <c r="C279" s="32">
        <v>131.02</v>
      </c>
      <c r="D279" s="32" t="s">
        <v>499</v>
      </c>
      <c r="E279" s="32" t="s">
        <v>2049</v>
      </c>
      <c r="F279" s="33"/>
    </row>
    <row r="280" ht="20.1" customHeight="1" spans="1:6">
      <c r="A280" s="31">
        <v>278</v>
      </c>
      <c r="B280" s="32" t="s">
        <v>2300</v>
      </c>
      <c r="C280" s="32">
        <v>131.02</v>
      </c>
      <c r="D280" s="32" t="s">
        <v>499</v>
      </c>
      <c r="E280" s="32" t="s">
        <v>2049</v>
      </c>
      <c r="F280" s="33"/>
    </row>
    <row r="281" ht="20.1" customHeight="1" spans="1:6">
      <c r="A281" s="31">
        <v>279</v>
      </c>
      <c r="B281" s="32" t="s">
        <v>2301</v>
      </c>
      <c r="C281" s="32">
        <v>131.02</v>
      </c>
      <c r="D281" s="32" t="s">
        <v>499</v>
      </c>
      <c r="E281" s="32" t="s">
        <v>2049</v>
      </c>
      <c r="F281" s="33"/>
    </row>
    <row r="282" ht="20.1" customHeight="1" spans="1:6">
      <c r="A282" s="31">
        <v>280</v>
      </c>
      <c r="B282" s="32" t="s">
        <v>2302</v>
      </c>
      <c r="C282" s="32">
        <v>131.57</v>
      </c>
      <c r="D282" s="32" t="s">
        <v>499</v>
      </c>
      <c r="E282" s="32" t="s">
        <v>2049</v>
      </c>
      <c r="F282" s="33"/>
    </row>
    <row r="283" ht="20.1" customHeight="1" spans="1:6">
      <c r="A283" s="31">
        <v>281</v>
      </c>
      <c r="B283" s="32" t="s">
        <v>2303</v>
      </c>
      <c r="C283" s="32">
        <v>131.57</v>
      </c>
      <c r="D283" s="32" t="s">
        <v>499</v>
      </c>
      <c r="E283" s="32" t="s">
        <v>2049</v>
      </c>
      <c r="F283" s="33"/>
    </row>
    <row r="284" ht="20.1" customHeight="1" spans="1:6">
      <c r="A284" s="31">
        <v>282</v>
      </c>
      <c r="B284" s="32" t="s">
        <v>2304</v>
      </c>
      <c r="C284" s="32">
        <v>131.57</v>
      </c>
      <c r="D284" s="32" t="s">
        <v>499</v>
      </c>
      <c r="E284" s="32" t="s">
        <v>2049</v>
      </c>
      <c r="F284" s="33"/>
    </row>
    <row r="285" ht="20.1" customHeight="1" spans="1:6">
      <c r="A285" s="31">
        <v>283</v>
      </c>
      <c r="B285" s="32" t="s">
        <v>2305</v>
      </c>
      <c r="C285" s="32">
        <v>131.57</v>
      </c>
      <c r="D285" s="32" t="s">
        <v>499</v>
      </c>
      <c r="E285" s="32" t="s">
        <v>2049</v>
      </c>
      <c r="F285" s="33"/>
    </row>
    <row r="286" ht="20.1" customHeight="1" spans="1:6">
      <c r="A286" s="31">
        <v>284</v>
      </c>
      <c r="B286" s="32" t="s">
        <v>2306</v>
      </c>
      <c r="C286" s="32">
        <v>131.57</v>
      </c>
      <c r="D286" s="32" t="s">
        <v>499</v>
      </c>
      <c r="E286" s="32" t="s">
        <v>2049</v>
      </c>
      <c r="F286" s="33"/>
    </row>
    <row r="287" ht="20.1" customHeight="1" spans="1:6">
      <c r="A287" s="31">
        <v>285</v>
      </c>
      <c r="B287" s="32" t="s">
        <v>2307</v>
      </c>
      <c r="C287" s="32">
        <v>131.57</v>
      </c>
      <c r="D287" s="32" t="s">
        <v>499</v>
      </c>
      <c r="E287" s="32" t="s">
        <v>2049</v>
      </c>
      <c r="F287" s="33"/>
    </row>
    <row r="288" ht="20.1" customHeight="1" spans="1:6">
      <c r="A288" s="31">
        <v>286</v>
      </c>
      <c r="B288" s="32" t="s">
        <v>2308</v>
      </c>
      <c r="C288" s="32">
        <v>131.57</v>
      </c>
      <c r="D288" s="32" t="s">
        <v>499</v>
      </c>
      <c r="E288" s="32" t="s">
        <v>2049</v>
      </c>
      <c r="F288" s="33"/>
    </row>
    <row r="289" ht="20.1" customHeight="1" spans="1:6">
      <c r="A289" s="31">
        <v>287</v>
      </c>
      <c r="B289" s="32" t="s">
        <v>2309</v>
      </c>
      <c r="C289" s="32">
        <v>131.57</v>
      </c>
      <c r="D289" s="32" t="s">
        <v>499</v>
      </c>
      <c r="E289" s="32" t="s">
        <v>2049</v>
      </c>
      <c r="F289" s="33"/>
    </row>
    <row r="290" ht="20.1" customHeight="1" spans="1:6">
      <c r="A290" s="31">
        <v>288</v>
      </c>
      <c r="B290" s="32" t="s">
        <v>2310</v>
      </c>
      <c r="C290" s="32">
        <v>131.57</v>
      </c>
      <c r="D290" s="32" t="s">
        <v>499</v>
      </c>
      <c r="E290" s="32" t="s">
        <v>2049</v>
      </c>
      <c r="F290" s="33"/>
    </row>
    <row r="291" ht="20.1" customHeight="1" spans="1:6">
      <c r="A291" s="31">
        <v>289</v>
      </c>
      <c r="B291" s="32" t="s">
        <v>2311</v>
      </c>
      <c r="C291" s="32">
        <v>131.57</v>
      </c>
      <c r="D291" s="32" t="s">
        <v>499</v>
      </c>
      <c r="E291" s="32" t="s">
        <v>2049</v>
      </c>
      <c r="F291" s="33"/>
    </row>
    <row r="292" ht="20.1" customHeight="1" spans="1:6">
      <c r="A292" s="31">
        <v>290</v>
      </c>
      <c r="B292" s="32" t="s">
        <v>2312</v>
      </c>
      <c r="C292" s="32">
        <v>131.57</v>
      </c>
      <c r="D292" s="32" t="s">
        <v>499</v>
      </c>
      <c r="E292" s="32" t="s">
        <v>2049</v>
      </c>
      <c r="F292" s="33"/>
    </row>
    <row r="293" ht="20.1" customHeight="1" spans="1:6">
      <c r="A293" s="31">
        <v>291</v>
      </c>
      <c r="B293" s="32" t="s">
        <v>2313</v>
      </c>
      <c r="C293" s="32">
        <v>131.57</v>
      </c>
      <c r="D293" s="32" t="s">
        <v>499</v>
      </c>
      <c r="E293" s="32" t="s">
        <v>2049</v>
      </c>
      <c r="F293" s="33"/>
    </row>
    <row r="294" ht="20.1" customHeight="1" spans="1:6">
      <c r="A294" s="31">
        <v>292</v>
      </c>
      <c r="B294" s="32" t="s">
        <v>2314</v>
      </c>
      <c r="C294" s="32">
        <v>131.57</v>
      </c>
      <c r="D294" s="32" t="s">
        <v>499</v>
      </c>
      <c r="E294" s="32" t="s">
        <v>2049</v>
      </c>
      <c r="F294" s="33"/>
    </row>
    <row r="295" ht="20.1" customHeight="1" spans="1:6">
      <c r="A295" s="31">
        <v>293</v>
      </c>
      <c r="B295" s="32" t="s">
        <v>2315</v>
      </c>
      <c r="C295" s="32">
        <v>131.57</v>
      </c>
      <c r="D295" s="32" t="s">
        <v>499</v>
      </c>
      <c r="E295" s="32" t="s">
        <v>2049</v>
      </c>
      <c r="F295" s="33"/>
    </row>
    <row r="296" ht="20.1" customHeight="1" spans="1:6">
      <c r="A296" s="31">
        <v>294</v>
      </c>
      <c r="B296" s="32" t="s">
        <v>2316</v>
      </c>
      <c r="C296" s="32">
        <v>131.02</v>
      </c>
      <c r="D296" s="32" t="s">
        <v>499</v>
      </c>
      <c r="E296" s="32" t="s">
        <v>2049</v>
      </c>
      <c r="F296" s="33"/>
    </row>
    <row r="297" ht="20.1" customHeight="1" spans="1:6">
      <c r="A297" s="31">
        <v>295</v>
      </c>
      <c r="B297" s="32" t="s">
        <v>2317</v>
      </c>
      <c r="C297" s="32">
        <v>131.02</v>
      </c>
      <c r="D297" s="32" t="s">
        <v>499</v>
      </c>
      <c r="E297" s="32" t="s">
        <v>2049</v>
      </c>
      <c r="F297" s="33"/>
    </row>
    <row r="298" ht="20.1" customHeight="1" spans="1:6">
      <c r="A298" s="31">
        <v>296</v>
      </c>
      <c r="B298" s="32" t="s">
        <v>2318</v>
      </c>
      <c r="C298" s="32">
        <v>131.02</v>
      </c>
      <c r="D298" s="32" t="s">
        <v>499</v>
      </c>
      <c r="E298" s="32" t="s">
        <v>2049</v>
      </c>
      <c r="F298" s="33"/>
    </row>
    <row r="299" ht="20.1" customHeight="1" spans="1:6">
      <c r="A299" s="31">
        <v>297</v>
      </c>
      <c r="B299" s="32" t="s">
        <v>2319</v>
      </c>
      <c r="C299" s="32">
        <v>131.02</v>
      </c>
      <c r="D299" s="32" t="s">
        <v>499</v>
      </c>
      <c r="E299" s="32" t="s">
        <v>2049</v>
      </c>
      <c r="F299" s="33"/>
    </row>
    <row r="300" ht="20.1" customHeight="1" spans="1:6">
      <c r="A300" s="31">
        <v>298</v>
      </c>
      <c r="B300" s="32" t="s">
        <v>2320</v>
      </c>
      <c r="C300" s="32">
        <v>131.02</v>
      </c>
      <c r="D300" s="32" t="s">
        <v>499</v>
      </c>
      <c r="E300" s="32" t="s">
        <v>2049</v>
      </c>
      <c r="F300" s="33"/>
    </row>
    <row r="301" ht="20.1" customHeight="1" spans="1:6">
      <c r="A301" s="31">
        <v>299</v>
      </c>
      <c r="B301" s="32" t="s">
        <v>2321</v>
      </c>
      <c r="C301" s="32">
        <v>131.02</v>
      </c>
      <c r="D301" s="32" t="s">
        <v>499</v>
      </c>
      <c r="E301" s="32" t="s">
        <v>2049</v>
      </c>
      <c r="F301" s="33"/>
    </row>
    <row r="302" ht="20.1" customHeight="1" spans="1:6">
      <c r="A302" s="31">
        <v>300</v>
      </c>
      <c r="B302" s="32" t="s">
        <v>2322</v>
      </c>
      <c r="C302" s="32">
        <v>131.02</v>
      </c>
      <c r="D302" s="32" t="s">
        <v>499</v>
      </c>
      <c r="E302" s="32" t="s">
        <v>2049</v>
      </c>
      <c r="F302" s="33"/>
    </row>
    <row r="303" ht="20.1" customHeight="1" spans="1:6">
      <c r="A303" s="31">
        <v>301</v>
      </c>
      <c r="B303" s="32" t="s">
        <v>2323</v>
      </c>
      <c r="C303" s="32">
        <v>131.02</v>
      </c>
      <c r="D303" s="32" t="s">
        <v>499</v>
      </c>
      <c r="E303" s="32" t="s">
        <v>2049</v>
      </c>
      <c r="F303" s="33"/>
    </row>
    <row r="304" ht="20.1" customHeight="1" spans="1:6">
      <c r="A304" s="31">
        <v>302</v>
      </c>
      <c r="B304" s="32" t="s">
        <v>2324</v>
      </c>
      <c r="C304" s="32">
        <v>131.02</v>
      </c>
      <c r="D304" s="32" t="s">
        <v>499</v>
      </c>
      <c r="E304" s="32" t="s">
        <v>2049</v>
      </c>
      <c r="F304" s="33"/>
    </row>
    <row r="305" ht="20.1" customHeight="1" spans="1:6">
      <c r="A305" s="31">
        <v>303</v>
      </c>
      <c r="B305" s="32" t="s">
        <v>2325</v>
      </c>
      <c r="C305" s="32">
        <v>131.02</v>
      </c>
      <c r="D305" s="32" t="s">
        <v>499</v>
      </c>
      <c r="E305" s="32" t="s">
        <v>2049</v>
      </c>
      <c r="F305" s="33"/>
    </row>
    <row r="306" ht="20.1" customHeight="1" spans="1:6">
      <c r="A306" s="31">
        <v>304</v>
      </c>
      <c r="B306" s="32" t="s">
        <v>2326</v>
      </c>
      <c r="C306" s="32">
        <v>131.02</v>
      </c>
      <c r="D306" s="32" t="s">
        <v>499</v>
      </c>
      <c r="E306" s="32" t="s">
        <v>2049</v>
      </c>
      <c r="F306" s="33"/>
    </row>
    <row r="307" ht="20.1" customHeight="1" spans="1:6">
      <c r="A307" s="31">
        <v>305</v>
      </c>
      <c r="B307" s="32" t="s">
        <v>2327</v>
      </c>
      <c r="C307" s="32">
        <v>131.02</v>
      </c>
      <c r="D307" s="32" t="s">
        <v>499</v>
      </c>
      <c r="E307" s="32" t="s">
        <v>2049</v>
      </c>
      <c r="F307" s="33"/>
    </row>
    <row r="308" ht="20.1" customHeight="1" spans="1:6">
      <c r="A308" s="31">
        <v>306</v>
      </c>
      <c r="B308" s="32" t="s">
        <v>2328</v>
      </c>
      <c r="C308" s="32">
        <v>131.02</v>
      </c>
      <c r="D308" s="32" t="s">
        <v>499</v>
      </c>
      <c r="E308" s="32" t="s">
        <v>2049</v>
      </c>
      <c r="F308" s="33"/>
    </row>
    <row r="309" ht="20.1" customHeight="1" spans="1:6">
      <c r="A309" s="31">
        <v>307</v>
      </c>
      <c r="B309" s="32" t="s">
        <v>2329</v>
      </c>
      <c r="C309" s="32">
        <v>131.02</v>
      </c>
      <c r="D309" s="32" t="s">
        <v>499</v>
      </c>
      <c r="E309" s="32" t="s">
        <v>2049</v>
      </c>
      <c r="F309" s="33"/>
    </row>
    <row r="310" ht="20.1" customHeight="1" spans="1:6">
      <c r="A310" s="31">
        <v>308</v>
      </c>
      <c r="B310" s="32" t="s">
        <v>2330</v>
      </c>
      <c r="C310" s="32">
        <v>131.02</v>
      </c>
      <c r="D310" s="32" t="s">
        <v>499</v>
      </c>
      <c r="E310" s="32" t="s">
        <v>2049</v>
      </c>
      <c r="F310" s="33"/>
    </row>
    <row r="311" ht="20.1" customHeight="1" spans="1:6">
      <c r="A311" s="31">
        <v>309</v>
      </c>
      <c r="B311" s="32" t="s">
        <v>2331</v>
      </c>
      <c r="C311" s="32">
        <v>131.02</v>
      </c>
      <c r="D311" s="32" t="s">
        <v>499</v>
      </c>
      <c r="E311" s="32" t="s">
        <v>2049</v>
      </c>
      <c r="F311" s="33"/>
    </row>
    <row r="312" ht="20.1" customHeight="1" spans="1:6">
      <c r="A312" s="31">
        <v>310</v>
      </c>
      <c r="B312" s="32" t="s">
        <v>2332</v>
      </c>
      <c r="C312" s="32">
        <v>98.34</v>
      </c>
      <c r="D312" s="32" t="s">
        <v>495</v>
      </c>
      <c r="E312" s="32" t="s">
        <v>2059</v>
      </c>
      <c r="F312" s="33"/>
    </row>
    <row r="313" ht="20.1" customHeight="1" spans="1:6">
      <c r="A313" s="31">
        <v>311</v>
      </c>
      <c r="B313" s="32" t="s">
        <v>2333</v>
      </c>
      <c r="C313" s="32">
        <v>71.28</v>
      </c>
      <c r="D313" s="32" t="s">
        <v>524</v>
      </c>
      <c r="E313" s="32" t="s">
        <v>2050</v>
      </c>
      <c r="F313" s="33"/>
    </row>
    <row r="314" ht="20.1" customHeight="1" spans="1:6">
      <c r="A314" s="31">
        <v>312</v>
      </c>
      <c r="B314" s="32" t="s">
        <v>2334</v>
      </c>
      <c r="C314" s="32">
        <v>98.34</v>
      </c>
      <c r="D314" s="32" t="s">
        <v>495</v>
      </c>
      <c r="E314" s="32" t="s">
        <v>2059</v>
      </c>
      <c r="F314" s="33"/>
    </row>
    <row r="315" ht="20.1" customHeight="1" spans="1:6">
      <c r="A315" s="31">
        <v>313</v>
      </c>
      <c r="B315" s="32" t="s">
        <v>2335</v>
      </c>
      <c r="C315" s="32">
        <v>98.34</v>
      </c>
      <c r="D315" s="32" t="s">
        <v>495</v>
      </c>
      <c r="E315" s="32" t="s">
        <v>2059</v>
      </c>
      <c r="F315" s="33"/>
    </row>
    <row r="316" ht="20.1" customHeight="1" spans="1:6">
      <c r="A316" s="31">
        <v>314</v>
      </c>
      <c r="B316" s="32" t="s">
        <v>2336</v>
      </c>
      <c r="C316" s="32">
        <v>98.34</v>
      </c>
      <c r="D316" s="32" t="s">
        <v>495</v>
      </c>
      <c r="E316" s="32" t="s">
        <v>2059</v>
      </c>
      <c r="F316" s="33"/>
    </row>
    <row r="317" ht="20.1" customHeight="1" spans="1:6">
      <c r="A317" s="31">
        <v>315</v>
      </c>
      <c r="B317" s="32" t="s">
        <v>2337</v>
      </c>
      <c r="C317" s="32">
        <v>71.28</v>
      </c>
      <c r="D317" s="32" t="s">
        <v>524</v>
      </c>
      <c r="E317" s="32" t="s">
        <v>2050</v>
      </c>
      <c r="F317" s="33"/>
    </row>
    <row r="318" ht="20.1" customHeight="1" spans="1:6">
      <c r="A318" s="31">
        <v>316</v>
      </c>
      <c r="B318" s="32" t="s">
        <v>2338</v>
      </c>
      <c r="C318" s="32">
        <v>71.03</v>
      </c>
      <c r="D318" s="32" t="s">
        <v>524</v>
      </c>
      <c r="E318" s="32" t="s">
        <v>2053</v>
      </c>
      <c r="F318" s="33"/>
    </row>
    <row r="319" ht="20.1" customHeight="1" spans="1:6">
      <c r="A319" s="31">
        <v>317</v>
      </c>
      <c r="B319" s="32" t="s">
        <v>2339</v>
      </c>
      <c r="C319" s="32">
        <v>71.03</v>
      </c>
      <c r="D319" s="32" t="s">
        <v>524</v>
      </c>
      <c r="E319" s="32" t="s">
        <v>2053</v>
      </c>
      <c r="F319" s="33"/>
    </row>
    <row r="320" ht="20.1" customHeight="1" spans="1:6">
      <c r="A320" s="31">
        <v>318</v>
      </c>
      <c r="B320" s="32" t="s">
        <v>2340</v>
      </c>
      <c r="C320" s="32">
        <v>71.28</v>
      </c>
      <c r="D320" s="32" t="s">
        <v>524</v>
      </c>
      <c r="E320" s="32" t="s">
        <v>2056</v>
      </c>
      <c r="F320" s="33"/>
    </row>
    <row r="321" ht="20.1" customHeight="1" spans="1:6">
      <c r="A321" s="31">
        <v>319</v>
      </c>
      <c r="B321" s="32" t="s">
        <v>2341</v>
      </c>
      <c r="C321" s="32">
        <v>98.34</v>
      </c>
      <c r="D321" s="32" t="s">
        <v>495</v>
      </c>
      <c r="E321" s="32" t="s">
        <v>2059</v>
      </c>
      <c r="F321" s="33"/>
    </row>
    <row r="322" ht="20.1" customHeight="1" spans="1:6">
      <c r="A322" s="31">
        <v>320</v>
      </c>
      <c r="B322" s="32" t="s">
        <v>2342</v>
      </c>
      <c r="C322" s="32">
        <v>98.34</v>
      </c>
      <c r="D322" s="32" t="s">
        <v>495</v>
      </c>
      <c r="E322" s="32" t="s">
        <v>2059</v>
      </c>
      <c r="F322" s="33"/>
    </row>
    <row r="323" ht="20.1" customHeight="1" spans="1:6">
      <c r="A323" s="31">
        <v>321</v>
      </c>
      <c r="B323" s="32" t="s">
        <v>2343</v>
      </c>
      <c r="C323" s="32">
        <v>98.34</v>
      </c>
      <c r="D323" s="32" t="s">
        <v>495</v>
      </c>
      <c r="E323" s="32" t="s">
        <v>2059</v>
      </c>
      <c r="F323" s="33"/>
    </row>
    <row r="324" ht="20.1" customHeight="1" spans="1:6">
      <c r="A324" s="31">
        <v>322</v>
      </c>
      <c r="B324" s="32" t="s">
        <v>2344</v>
      </c>
      <c r="C324" s="32">
        <v>71.03</v>
      </c>
      <c r="D324" s="32" t="s">
        <v>524</v>
      </c>
      <c r="E324" s="32" t="s">
        <v>2053</v>
      </c>
      <c r="F324" s="33"/>
    </row>
    <row r="325" ht="20.1" customHeight="1" spans="1:6">
      <c r="A325" s="31">
        <v>323</v>
      </c>
      <c r="B325" s="32" t="s">
        <v>2345</v>
      </c>
      <c r="C325" s="32">
        <v>71.28</v>
      </c>
      <c r="D325" s="32" t="s">
        <v>524</v>
      </c>
      <c r="E325" s="32" t="s">
        <v>2056</v>
      </c>
      <c r="F325" s="33"/>
    </row>
    <row r="326" ht="20.1" customHeight="1" spans="1:6">
      <c r="A326" s="31">
        <v>324</v>
      </c>
      <c r="B326" s="32" t="s">
        <v>2346</v>
      </c>
      <c r="C326" s="32">
        <v>98.34</v>
      </c>
      <c r="D326" s="32" t="s">
        <v>495</v>
      </c>
      <c r="E326" s="32" t="s">
        <v>2059</v>
      </c>
      <c r="F326" s="33"/>
    </row>
    <row r="327" ht="20.1" customHeight="1" spans="1:6">
      <c r="A327" s="31">
        <v>325</v>
      </c>
      <c r="B327" s="32" t="s">
        <v>2347</v>
      </c>
      <c r="C327" s="32">
        <v>98.34</v>
      </c>
      <c r="D327" s="32" t="s">
        <v>495</v>
      </c>
      <c r="E327" s="32" t="s">
        <v>2059</v>
      </c>
      <c r="F327" s="33"/>
    </row>
    <row r="328" ht="20.1" customHeight="1" spans="1:6">
      <c r="A328" s="31">
        <v>326</v>
      </c>
      <c r="B328" s="32" t="s">
        <v>2348</v>
      </c>
      <c r="C328" s="32">
        <v>71.28</v>
      </c>
      <c r="D328" s="32" t="s">
        <v>524</v>
      </c>
      <c r="E328" s="32" t="s">
        <v>2056</v>
      </c>
      <c r="F328" s="33"/>
    </row>
    <row r="329" ht="20.1" customHeight="1" spans="1:6">
      <c r="A329" s="31">
        <v>327</v>
      </c>
      <c r="B329" s="32" t="s">
        <v>2349</v>
      </c>
      <c r="C329" s="32">
        <v>98.34</v>
      </c>
      <c r="D329" s="32" t="s">
        <v>495</v>
      </c>
      <c r="E329" s="32" t="s">
        <v>2059</v>
      </c>
      <c r="F329" s="33"/>
    </row>
    <row r="330" ht="20.1" customHeight="1" spans="1:6">
      <c r="A330" s="31">
        <v>328</v>
      </c>
      <c r="B330" s="32" t="s">
        <v>2350</v>
      </c>
      <c r="C330" s="32">
        <v>98.34</v>
      </c>
      <c r="D330" s="32" t="s">
        <v>495</v>
      </c>
      <c r="E330" s="32" t="s">
        <v>2059</v>
      </c>
      <c r="F330" s="33"/>
    </row>
    <row r="331" ht="20.1" customHeight="1" spans="1:6">
      <c r="A331" s="31">
        <v>329</v>
      </c>
      <c r="B331" s="32" t="s">
        <v>2351</v>
      </c>
      <c r="C331" s="32">
        <v>98.34</v>
      </c>
      <c r="D331" s="32" t="s">
        <v>495</v>
      </c>
      <c r="E331" s="32" t="s">
        <v>2059</v>
      </c>
      <c r="F331" s="33"/>
    </row>
    <row r="332" ht="20.1" customHeight="1" spans="1:6">
      <c r="A332" s="31">
        <v>330</v>
      </c>
      <c r="B332" s="32" t="s">
        <v>2352</v>
      </c>
      <c r="C332" s="32">
        <v>71.28</v>
      </c>
      <c r="D332" s="32" t="s">
        <v>524</v>
      </c>
      <c r="E332" s="32" t="s">
        <v>2050</v>
      </c>
      <c r="F332" s="33"/>
    </row>
    <row r="333" ht="20.1" customHeight="1" spans="1:6">
      <c r="A333" s="31">
        <v>331</v>
      </c>
      <c r="B333" s="32" t="s">
        <v>2353</v>
      </c>
      <c r="C333" s="32">
        <v>71.28</v>
      </c>
      <c r="D333" s="32" t="s">
        <v>524</v>
      </c>
      <c r="E333" s="32" t="s">
        <v>2056</v>
      </c>
      <c r="F333" s="33"/>
    </row>
    <row r="334" ht="20.1" customHeight="1" spans="1:6">
      <c r="A334" s="31">
        <v>332</v>
      </c>
      <c r="B334" s="32" t="s">
        <v>2354</v>
      </c>
      <c r="C334" s="32">
        <v>98.34</v>
      </c>
      <c r="D334" s="32" t="s">
        <v>495</v>
      </c>
      <c r="E334" s="32" t="s">
        <v>2059</v>
      </c>
      <c r="F334" s="33"/>
    </row>
    <row r="335" ht="20.1" customHeight="1" spans="1:6">
      <c r="A335" s="31">
        <v>333</v>
      </c>
      <c r="B335" s="32" t="s">
        <v>2355</v>
      </c>
      <c r="C335" s="32">
        <v>71.03</v>
      </c>
      <c r="D335" s="32" t="s">
        <v>524</v>
      </c>
      <c r="E335" s="32" t="s">
        <v>2053</v>
      </c>
      <c r="F335" s="33"/>
    </row>
    <row r="336" ht="20.1" customHeight="1" spans="1:6">
      <c r="A336" s="31">
        <v>334</v>
      </c>
      <c r="B336" s="32" t="s">
        <v>2356</v>
      </c>
      <c r="C336" s="32">
        <v>71.28</v>
      </c>
      <c r="D336" s="32" t="s">
        <v>524</v>
      </c>
      <c r="E336" s="32" t="s">
        <v>2050</v>
      </c>
      <c r="F336" s="33"/>
    </row>
    <row r="337" ht="20.1" customHeight="1" spans="1:6">
      <c r="A337" s="31">
        <v>335</v>
      </c>
      <c r="B337" s="32" t="s">
        <v>2357</v>
      </c>
      <c r="C337" s="32">
        <v>71.03</v>
      </c>
      <c r="D337" s="32" t="s">
        <v>524</v>
      </c>
      <c r="E337" s="32" t="s">
        <v>2053</v>
      </c>
      <c r="F337" s="33"/>
    </row>
    <row r="338" ht="20.1" customHeight="1" spans="1:6">
      <c r="A338" s="31">
        <v>336</v>
      </c>
      <c r="B338" s="32" t="s">
        <v>2358</v>
      </c>
      <c r="C338" s="32">
        <v>71.03</v>
      </c>
      <c r="D338" s="32" t="s">
        <v>524</v>
      </c>
      <c r="E338" s="32" t="s">
        <v>2053</v>
      </c>
      <c r="F338" s="33"/>
    </row>
    <row r="339" ht="20.1" customHeight="1" spans="1:6">
      <c r="A339" s="31">
        <v>337</v>
      </c>
      <c r="B339" s="32" t="s">
        <v>2359</v>
      </c>
      <c r="C339" s="32">
        <v>98.34</v>
      </c>
      <c r="D339" s="32" t="s">
        <v>495</v>
      </c>
      <c r="E339" s="32" t="s">
        <v>2059</v>
      </c>
      <c r="F339" s="33"/>
    </row>
    <row r="340" ht="20.1" customHeight="1" spans="1:6">
      <c r="A340" s="31">
        <v>338</v>
      </c>
      <c r="B340" s="32" t="s">
        <v>2360</v>
      </c>
      <c r="C340" s="32">
        <v>98.34</v>
      </c>
      <c r="D340" s="32" t="s">
        <v>495</v>
      </c>
      <c r="E340" s="32" t="s">
        <v>2059</v>
      </c>
      <c r="F340" s="33"/>
    </row>
    <row r="341" ht="20.1" customHeight="1" spans="1:6">
      <c r="A341" s="31">
        <v>339</v>
      </c>
      <c r="B341" s="32" t="s">
        <v>2361</v>
      </c>
      <c r="C341" s="32">
        <v>98.34</v>
      </c>
      <c r="D341" s="32" t="s">
        <v>495</v>
      </c>
      <c r="E341" s="32" t="s">
        <v>2059</v>
      </c>
      <c r="F341" s="33"/>
    </row>
    <row r="342" ht="20.1" customHeight="1" spans="1:6">
      <c r="A342" s="31">
        <v>340</v>
      </c>
      <c r="B342" s="32" t="s">
        <v>2362</v>
      </c>
      <c r="C342" s="32">
        <v>98.34</v>
      </c>
      <c r="D342" s="32" t="s">
        <v>495</v>
      </c>
      <c r="E342" s="32" t="s">
        <v>2059</v>
      </c>
      <c r="F342" s="33"/>
    </row>
    <row r="343" ht="20.1" customHeight="1" spans="1:6">
      <c r="A343" s="31">
        <v>341</v>
      </c>
      <c r="B343" s="32" t="s">
        <v>2363</v>
      </c>
      <c r="C343" s="32">
        <v>71.28</v>
      </c>
      <c r="D343" s="32" t="s">
        <v>524</v>
      </c>
      <c r="E343" s="32" t="s">
        <v>2050</v>
      </c>
      <c r="F343" s="33"/>
    </row>
    <row r="344" ht="20.1" customHeight="1" spans="1:6">
      <c r="A344" s="31">
        <v>342</v>
      </c>
      <c r="B344" s="32" t="s">
        <v>2364</v>
      </c>
      <c r="C344" s="32">
        <v>98.34</v>
      </c>
      <c r="D344" s="32" t="s">
        <v>495</v>
      </c>
      <c r="E344" s="32" t="s">
        <v>2059</v>
      </c>
      <c r="F344" s="33"/>
    </row>
    <row r="345" ht="20.1" customHeight="1" spans="1:6">
      <c r="A345" s="31">
        <v>343</v>
      </c>
      <c r="B345" s="32" t="s">
        <v>2365</v>
      </c>
      <c r="C345" s="32">
        <v>71.03</v>
      </c>
      <c r="D345" s="32" t="s">
        <v>524</v>
      </c>
      <c r="E345" s="32" t="s">
        <v>2053</v>
      </c>
      <c r="F345" s="33"/>
    </row>
    <row r="346" ht="20.1" customHeight="1" spans="1:6">
      <c r="A346" s="31">
        <v>344</v>
      </c>
      <c r="B346" s="32" t="s">
        <v>2366</v>
      </c>
      <c r="C346" s="32">
        <v>98.34</v>
      </c>
      <c r="D346" s="32" t="s">
        <v>495</v>
      </c>
      <c r="E346" s="32" t="s">
        <v>2059</v>
      </c>
      <c r="F346" s="33"/>
    </row>
    <row r="347" ht="20.1" customHeight="1" spans="1:6">
      <c r="A347" s="31">
        <v>345</v>
      </c>
      <c r="B347" s="32" t="s">
        <v>2367</v>
      </c>
      <c r="C347" s="32">
        <v>60.82</v>
      </c>
      <c r="D347" s="32" t="s">
        <v>524</v>
      </c>
      <c r="E347" s="32" t="s">
        <v>2050</v>
      </c>
      <c r="F347" s="33"/>
    </row>
    <row r="348" ht="20.1" customHeight="1" spans="1:6">
      <c r="A348" s="31">
        <v>346</v>
      </c>
      <c r="B348" s="32" t="s">
        <v>2368</v>
      </c>
      <c r="C348" s="32">
        <v>71.3</v>
      </c>
      <c r="D348" s="32" t="s">
        <v>524</v>
      </c>
      <c r="E348" s="32" t="s">
        <v>2050</v>
      </c>
      <c r="F348" s="33"/>
    </row>
    <row r="349" ht="20.1" customHeight="1" spans="1:6">
      <c r="A349" s="31">
        <v>347</v>
      </c>
      <c r="B349" s="32" t="s">
        <v>2369</v>
      </c>
      <c r="C349" s="32">
        <v>71.05</v>
      </c>
      <c r="D349" s="32" t="s">
        <v>524</v>
      </c>
      <c r="E349" s="32" t="s">
        <v>2053</v>
      </c>
      <c r="F349" s="33"/>
    </row>
    <row r="350" ht="20.1" customHeight="1" spans="1:6">
      <c r="A350" s="31">
        <v>348</v>
      </c>
      <c r="B350" s="32" t="s">
        <v>2370</v>
      </c>
      <c r="C350" s="32">
        <v>71.3</v>
      </c>
      <c r="D350" s="32" t="s">
        <v>524</v>
      </c>
      <c r="E350" s="32" t="s">
        <v>2056</v>
      </c>
      <c r="F350" s="33"/>
    </row>
    <row r="351" ht="20.1" customHeight="1" spans="1:6">
      <c r="A351" s="31">
        <v>349</v>
      </c>
      <c r="B351" s="32" t="s">
        <v>2371</v>
      </c>
      <c r="C351" s="32">
        <v>60.82</v>
      </c>
      <c r="D351" s="32" t="s">
        <v>524</v>
      </c>
      <c r="E351" s="32" t="s">
        <v>2056</v>
      </c>
      <c r="F351" s="33"/>
    </row>
    <row r="352" ht="20.1" customHeight="1" spans="1:6">
      <c r="A352" s="31">
        <v>350</v>
      </c>
      <c r="B352" s="32" t="s">
        <v>2372</v>
      </c>
      <c r="C352" s="32">
        <v>60.82</v>
      </c>
      <c r="D352" s="32" t="s">
        <v>524</v>
      </c>
      <c r="E352" s="32" t="s">
        <v>2050</v>
      </c>
      <c r="F352" s="33"/>
    </row>
    <row r="353" ht="20.1" customHeight="1" spans="1:6">
      <c r="A353" s="31">
        <v>351</v>
      </c>
      <c r="B353" s="32" t="s">
        <v>2373</v>
      </c>
      <c r="C353" s="32">
        <v>71.3</v>
      </c>
      <c r="D353" s="32" t="s">
        <v>524</v>
      </c>
      <c r="E353" s="32" t="s">
        <v>2050</v>
      </c>
      <c r="F353" s="33"/>
    </row>
    <row r="354" ht="20.1" customHeight="1" spans="1:6">
      <c r="A354" s="31">
        <v>352</v>
      </c>
      <c r="B354" s="32" t="s">
        <v>2374</v>
      </c>
      <c r="C354" s="32">
        <v>71.05</v>
      </c>
      <c r="D354" s="32" t="s">
        <v>524</v>
      </c>
      <c r="E354" s="32" t="s">
        <v>2053</v>
      </c>
      <c r="F354" s="33"/>
    </row>
    <row r="355" ht="20.1" customHeight="1" spans="1:6">
      <c r="A355" s="31">
        <v>353</v>
      </c>
      <c r="B355" s="32" t="s">
        <v>2375</v>
      </c>
      <c r="C355" s="32">
        <v>71.05</v>
      </c>
      <c r="D355" s="32" t="s">
        <v>524</v>
      </c>
      <c r="E355" s="32" t="s">
        <v>2053</v>
      </c>
      <c r="F355" s="33"/>
    </row>
    <row r="356" ht="20.1" customHeight="1" spans="1:6">
      <c r="A356" s="31">
        <v>354</v>
      </c>
      <c r="B356" s="32" t="s">
        <v>2376</v>
      </c>
      <c r="C356" s="32">
        <v>71.3</v>
      </c>
      <c r="D356" s="32" t="s">
        <v>524</v>
      </c>
      <c r="E356" s="32" t="s">
        <v>2056</v>
      </c>
      <c r="F356" s="33"/>
    </row>
    <row r="357" ht="20.1" customHeight="1" spans="1:6">
      <c r="A357" s="31">
        <v>355</v>
      </c>
      <c r="B357" s="32" t="s">
        <v>2377</v>
      </c>
      <c r="C357" s="32">
        <v>60.82</v>
      </c>
      <c r="D357" s="32" t="s">
        <v>524</v>
      </c>
      <c r="E357" s="32" t="s">
        <v>2056</v>
      </c>
      <c r="F357" s="33"/>
    </row>
    <row r="358" ht="20.1" customHeight="1" spans="1:6">
      <c r="A358" s="31">
        <v>356</v>
      </c>
      <c r="B358" s="32" t="s">
        <v>2378</v>
      </c>
      <c r="C358" s="32">
        <v>60.82</v>
      </c>
      <c r="D358" s="32" t="s">
        <v>524</v>
      </c>
      <c r="E358" s="32" t="s">
        <v>2050</v>
      </c>
      <c r="F358" s="33"/>
    </row>
    <row r="359" ht="20.1" customHeight="1" spans="1:6">
      <c r="A359" s="31">
        <v>357</v>
      </c>
      <c r="B359" s="32" t="s">
        <v>2379</v>
      </c>
      <c r="C359" s="32">
        <v>71.3</v>
      </c>
      <c r="D359" s="32" t="s">
        <v>524</v>
      </c>
      <c r="E359" s="32" t="s">
        <v>2050</v>
      </c>
      <c r="F359" s="33"/>
    </row>
    <row r="360" ht="20.1" customHeight="1" spans="1:6">
      <c r="A360" s="31">
        <v>358</v>
      </c>
      <c r="B360" s="32" t="s">
        <v>2380</v>
      </c>
      <c r="C360" s="32">
        <v>71.05</v>
      </c>
      <c r="D360" s="32" t="s">
        <v>524</v>
      </c>
      <c r="E360" s="32" t="s">
        <v>2053</v>
      </c>
      <c r="F360" s="33"/>
    </row>
    <row r="361" ht="20.1" customHeight="1" spans="1:6">
      <c r="A361" s="31">
        <v>359</v>
      </c>
      <c r="B361" s="32" t="s">
        <v>2381</v>
      </c>
      <c r="C361" s="32">
        <v>71.05</v>
      </c>
      <c r="D361" s="32" t="s">
        <v>524</v>
      </c>
      <c r="E361" s="32" t="s">
        <v>2053</v>
      </c>
      <c r="F361" s="33"/>
    </row>
    <row r="362" ht="20.1" customHeight="1" spans="1:6">
      <c r="A362" s="31">
        <v>360</v>
      </c>
      <c r="B362" s="32" t="s">
        <v>2382</v>
      </c>
      <c r="C362" s="32">
        <v>71.3</v>
      </c>
      <c r="D362" s="32" t="s">
        <v>524</v>
      </c>
      <c r="E362" s="32" t="s">
        <v>2056</v>
      </c>
      <c r="F362" s="33"/>
    </row>
    <row r="363" ht="20.1" customHeight="1" spans="1:6">
      <c r="A363" s="31">
        <v>361</v>
      </c>
      <c r="B363" s="32" t="s">
        <v>2383</v>
      </c>
      <c r="C363" s="32">
        <v>60.82</v>
      </c>
      <c r="D363" s="32" t="s">
        <v>524</v>
      </c>
      <c r="E363" s="32" t="s">
        <v>2056</v>
      </c>
      <c r="F363" s="33"/>
    </row>
    <row r="364" ht="20.1" customHeight="1" spans="1:6">
      <c r="A364" s="31">
        <v>362</v>
      </c>
      <c r="B364" s="32" t="s">
        <v>2384</v>
      </c>
      <c r="C364" s="32">
        <v>60.82</v>
      </c>
      <c r="D364" s="32" t="s">
        <v>524</v>
      </c>
      <c r="E364" s="32" t="s">
        <v>2050</v>
      </c>
      <c r="F364" s="33"/>
    </row>
    <row r="365" ht="20.1" customHeight="1" spans="1:6">
      <c r="A365" s="31">
        <v>363</v>
      </c>
      <c r="B365" s="32" t="s">
        <v>2385</v>
      </c>
      <c r="C365" s="32">
        <v>71.3</v>
      </c>
      <c r="D365" s="32" t="s">
        <v>524</v>
      </c>
      <c r="E365" s="32" t="s">
        <v>2050</v>
      </c>
      <c r="F365" s="33"/>
    </row>
    <row r="366" ht="20.1" customHeight="1" spans="1:6">
      <c r="A366" s="31">
        <v>364</v>
      </c>
      <c r="B366" s="32" t="s">
        <v>2386</v>
      </c>
      <c r="C366" s="32">
        <v>71.05</v>
      </c>
      <c r="D366" s="32" t="s">
        <v>524</v>
      </c>
      <c r="E366" s="32" t="s">
        <v>2053</v>
      </c>
      <c r="F366" s="33"/>
    </row>
    <row r="367" ht="20.1" customHeight="1" spans="1:6">
      <c r="A367" s="31">
        <v>365</v>
      </c>
      <c r="B367" s="32" t="s">
        <v>2387</v>
      </c>
      <c r="C367" s="32">
        <v>71.05</v>
      </c>
      <c r="D367" s="32" t="s">
        <v>524</v>
      </c>
      <c r="E367" s="32" t="s">
        <v>2053</v>
      </c>
      <c r="F367" s="33"/>
    </row>
    <row r="368" ht="20.1" customHeight="1" spans="1:6">
      <c r="A368" s="31">
        <v>366</v>
      </c>
      <c r="B368" s="32" t="s">
        <v>2388</v>
      </c>
      <c r="C368" s="32">
        <v>60.82</v>
      </c>
      <c r="D368" s="32" t="s">
        <v>524</v>
      </c>
      <c r="E368" s="32" t="s">
        <v>2056</v>
      </c>
      <c r="F368" s="33"/>
    </row>
    <row r="369" ht="20.1" customHeight="1" spans="1:6">
      <c r="A369" s="31">
        <v>367</v>
      </c>
      <c r="B369" s="32" t="s">
        <v>2389</v>
      </c>
      <c r="C369" s="32">
        <v>71.3</v>
      </c>
      <c r="D369" s="32" t="s">
        <v>524</v>
      </c>
      <c r="E369" s="32" t="s">
        <v>2050</v>
      </c>
      <c r="F369" s="33"/>
    </row>
    <row r="370" ht="20.1" customHeight="1" spans="1:6">
      <c r="A370" s="31">
        <v>368</v>
      </c>
      <c r="B370" s="32" t="s">
        <v>2390</v>
      </c>
      <c r="C370" s="32">
        <v>71.3</v>
      </c>
      <c r="D370" s="32" t="s">
        <v>524</v>
      </c>
      <c r="E370" s="32" t="s">
        <v>2056</v>
      </c>
      <c r="F370" s="33"/>
    </row>
    <row r="371" ht="20.1" customHeight="1" spans="1:6">
      <c r="A371" s="31">
        <v>369</v>
      </c>
      <c r="B371" s="32" t="s">
        <v>2391</v>
      </c>
      <c r="C371" s="32">
        <v>60.82</v>
      </c>
      <c r="D371" s="32" t="s">
        <v>524</v>
      </c>
      <c r="E371" s="32" t="s">
        <v>2056</v>
      </c>
      <c r="F371" s="33"/>
    </row>
    <row r="372" ht="20.1" customHeight="1" spans="1:6">
      <c r="A372" s="31">
        <v>370</v>
      </c>
      <c r="B372" s="32" t="s">
        <v>2392</v>
      </c>
      <c r="C372" s="32">
        <v>60.82</v>
      </c>
      <c r="D372" s="32" t="s">
        <v>524</v>
      </c>
      <c r="E372" s="32" t="s">
        <v>2050</v>
      </c>
      <c r="F372" s="33"/>
    </row>
    <row r="373" ht="20.1" customHeight="1" spans="1:6">
      <c r="A373" s="31">
        <v>371</v>
      </c>
      <c r="B373" s="32" t="s">
        <v>2393</v>
      </c>
      <c r="C373" s="32">
        <v>60.82</v>
      </c>
      <c r="D373" s="32" t="s">
        <v>524</v>
      </c>
      <c r="E373" s="32" t="s">
        <v>2056</v>
      </c>
      <c r="F373" s="33"/>
    </row>
    <row r="374" ht="20.1" customHeight="1" spans="1:6">
      <c r="A374" s="31">
        <v>372</v>
      </c>
      <c r="B374" s="32" t="s">
        <v>2394</v>
      </c>
      <c r="C374" s="32">
        <v>60.82</v>
      </c>
      <c r="D374" s="32" t="s">
        <v>524</v>
      </c>
      <c r="E374" s="32" t="s">
        <v>2050</v>
      </c>
      <c r="F374" s="33"/>
    </row>
    <row r="375" ht="20.1" customHeight="1" spans="1:6">
      <c r="A375" s="31">
        <v>373</v>
      </c>
      <c r="B375" s="32" t="s">
        <v>725</v>
      </c>
      <c r="C375" s="32">
        <v>70.57</v>
      </c>
      <c r="D375" s="32" t="s">
        <v>524</v>
      </c>
      <c r="E375" s="32" t="s">
        <v>2056</v>
      </c>
      <c r="F375" s="33"/>
    </row>
    <row r="376" ht="20.1" customHeight="1" spans="1:6">
      <c r="A376" s="31">
        <v>374</v>
      </c>
      <c r="B376" s="32" t="s">
        <v>778</v>
      </c>
      <c r="C376" s="32">
        <v>70.02</v>
      </c>
      <c r="D376" s="32" t="s">
        <v>524</v>
      </c>
      <c r="E376" s="32" t="s">
        <v>2053</v>
      </c>
      <c r="F376" s="33"/>
    </row>
    <row r="377" ht="20.1" customHeight="1" spans="1:6">
      <c r="A377" s="31">
        <v>375</v>
      </c>
      <c r="B377" s="32" t="s">
        <v>618</v>
      </c>
      <c r="C377" s="32">
        <v>60.07</v>
      </c>
      <c r="D377" s="32" t="s">
        <v>524</v>
      </c>
      <c r="E377" s="32" t="s">
        <v>2056</v>
      </c>
      <c r="F377" s="33"/>
    </row>
    <row r="378" ht="20.1" customHeight="1" spans="1:6">
      <c r="A378" s="31">
        <v>376</v>
      </c>
      <c r="B378" s="32" t="s">
        <v>687</v>
      </c>
      <c r="C378" s="32">
        <v>70.02</v>
      </c>
      <c r="D378" s="32" t="s">
        <v>524</v>
      </c>
      <c r="E378" s="32" t="s">
        <v>2053</v>
      </c>
      <c r="F378" s="33"/>
    </row>
    <row r="379" ht="20.1" customHeight="1" spans="1:6">
      <c r="A379" s="31">
        <v>377</v>
      </c>
      <c r="B379" s="32" t="s">
        <v>632</v>
      </c>
      <c r="C379" s="32">
        <v>70.57</v>
      </c>
      <c r="D379" s="32" t="s">
        <v>524</v>
      </c>
      <c r="E379" s="32" t="s">
        <v>2050</v>
      </c>
      <c r="F379" s="33"/>
    </row>
    <row r="380" ht="20.1" customHeight="1" spans="1:6">
      <c r="A380" s="31">
        <v>378</v>
      </c>
      <c r="B380" s="32" t="s">
        <v>2395</v>
      </c>
      <c r="C380" s="32">
        <v>98.29</v>
      </c>
      <c r="D380" s="32" t="s">
        <v>495</v>
      </c>
      <c r="E380" s="32" t="s">
        <v>2059</v>
      </c>
      <c r="F380" s="33"/>
    </row>
    <row r="381" ht="20.1" customHeight="1" spans="1:6">
      <c r="A381" s="31">
        <v>379</v>
      </c>
      <c r="B381" s="32" t="s">
        <v>2396</v>
      </c>
      <c r="C381" s="32">
        <v>98.29</v>
      </c>
      <c r="D381" s="32" t="s">
        <v>495</v>
      </c>
      <c r="E381" s="32" t="s">
        <v>2059</v>
      </c>
      <c r="F381" s="33"/>
    </row>
    <row r="382" ht="20.1" customHeight="1" spans="1:6">
      <c r="A382" s="31">
        <v>380</v>
      </c>
      <c r="B382" s="32" t="s">
        <v>2397</v>
      </c>
      <c r="C382" s="32">
        <v>98.36</v>
      </c>
      <c r="D382" s="32" t="s">
        <v>495</v>
      </c>
      <c r="E382" s="32" t="s">
        <v>2059</v>
      </c>
      <c r="F382" s="33"/>
    </row>
    <row r="383" ht="20.1" customHeight="1" spans="1:6">
      <c r="A383" s="31">
        <v>381</v>
      </c>
      <c r="B383" s="32" t="s">
        <v>2398</v>
      </c>
      <c r="C383" s="32">
        <v>98.36</v>
      </c>
      <c r="D383" s="32" t="s">
        <v>495</v>
      </c>
      <c r="E383" s="32" t="s">
        <v>2059</v>
      </c>
      <c r="F383" s="33"/>
    </row>
    <row r="384" ht="20.1" customHeight="1" spans="1:6">
      <c r="A384" s="31">
        <v>382</v>
      </c>
      <c r="B384" s="32" t="s">
        <v>2399</v>
      </c>
      <c r="C384" s="32">
        <v>71.3</v>
      </c>
      <c r="D384" s="32" t="s">
        <v>524</v>
      </c>
      <c r="E384" s="32" t="s">
        <v>2050</v>
      </c>
      <c r="F384" s="33"/>
    </row>
    <row r="385" ht="20.1" customHeight="1" spans="1:6">
      <c r="A385" s="31">
        <v>383</v>
      </c>
      <c r="B385" s="32" t="s">
        <v>2400</v>
      </c>
      <c r="C385" s="32">
        <v>71.05</v>
      </c>
      <c r="D385" s="32" t="s">
        <v>524</v>
      </c>
      <c r="E385" s="32" t="s">
        <v>2053</v>
      </c>
      <c r="F385" s="33"/>
    </row>
    <row r="386" ht="20.1" customHeight="1" spans="1:6">
      <c r="A386" s="31">
        <v>384</v>
      </c>
      <c r="B386" s="32" t="s">
        <v>2401</v>
      </c>
      <c r="C386" s="32">
        <v>98.36</v>
      </c>
      <c r="D386" s="32" t="s">
        <v>495</v>
      </c>
      <c r="E386" s="32" t="s">
        <v>2059</v>
      </c>
      <c r="F386" s="33"/>
    </row>
    <row r="387" ht="20.1" customHeight="1" spans="1:6">
      <c r="A387" s="31">
        <v>385</v>
      </c>
      <c r="B387" s="32" t="s">
        <v>2402</v>
      </c>
      <c r="C387" s="32">
        <v>98.36</v>
      </c>
      <c r="D387" s="32" t="s">
        <v>495</v>
      </c>
      <c r="E387" s="32" t="s">
        <v>2059</v>
      </c>
      <c r="F387" s="33"/>
    </row>
    <row r="388" ht="20.1" customHeight="1" spans="1:6">
      <c r="A388" s="31">
        <v>386</v>
      </c>
      <c r="B388" s="32" t="s">
        <v>2403</v>
      </c>
      <c r="C388" s="32">
        <v>98.36</v>
      </c>
      <c r="D388" s="32" t="s">
        <v>495</v>
      </c>
      <c r="E388" s="32" t="s">
        <v>2059</v>
      </c>
      <c r="F388" s="33"/>
    </row>
    <row r="389" ht="20.1" customHeight="1" spans="1:6">
      <c r="A389" s="31">
        <v>387</v>
      </c>
      <c r="B389" s="32" t="s">
        <v>2404</v>
      </c>
      <c r="C389" s="32">
        <v>98.36</v>
      </c>
      <c r="D389" s="32" t="s">
        <v>495</v>
      </c>
      <c r="E389" s="32" t="s">
        <v>2059</v>
      </c>
      <c r="F389" s="33"/>
    </row>
    <row r="390" ht="20.1" customHeight="1" spans="1:6">
      <c r="A390" s="31">
        <v>388</v>
      </c>
      <c r="B390" s="32" t="s">
        <v>2405</v>
      </c>
      <c r="C390" s="32">
        <v>98.36</v>
      </c>
      <c r="D390" s="32" t="s">
        <v>495</v>
      </c>
      <c r="E390" s="32" t="s">
        <v>2059</v>
      </c>
      <c r="F390" s="33"/>
    </row>
    <row r="391" ht="20.1" customHeight="1" spans="1:6">
      <c r="A391" s="31">
        <v>389</v>
      </c>
      <c r="B391" s="32" t="s">
        <v>2406</v>
      </c>
      <c r="C391" s="32">
        <v>71.3</v>
      </c>
      <c r="D391" s="32" t="s">
        <v>524</v>
      </c>
      <c r="E391" s="32" t="s">
        <v>2050</v>
      </c>
      <c r="F391" s="33"/>
    </row>
    <row r="392" ht="20.1" customHeight="1" spans="1:6">
      <c r="A392" s="31">
        <v>390</v>
      </c>
      <c r="B392" s="32" t="s">
        <v>2407</v>
      </c>
      <c r="C392" s="32">
        <v>71.3</v>
      </c>
      <c r="D392" s="32" t="s">
        <v>524</v>
      </c>
      <c r="E392" s="32" t="s">
        <v>2056</v>
      </c>
      <c r="F392" s="33"/>
    </row>
    <row r="393" ht="20.1" customHeight="1" spans="1:6">
      <c r="A393" s="31">
        <v>391</v>
      </c>
      <c r="B393" s="32" t="s">
        <v>2408</v>
      </c>
      <c r="C393" s="32">
        <v>71.3</v>
      </c>
      <c r="D393" s="32" t="s">
        <v>524</v>
      </c>
      <c r="E393" s="32" t="s">
        <v>2056</v>
      </c>
      <c r="F393" s="33"/>
    </row>
    <row r="394" ht="20.1" customHeight="1" spans="1:6">
      <c r="A394" s="31">
        <v>392</v>
      </c>
      <c r="B394" s="32" t="s">
        <v>2409</v>
      </c>
      <c r="C394" s="32">
        <v>71.3</v>
      </c>
      <c r="D394" s="32" t="s">
        <v>524</v>
      </c>
      <c r="E394" s="32" t="s">
        <v>2050</v>
      </c>
      <c r="F394" s="33"/>
    </row>
    <row r="395" ht="20.1" customHeight="1" spans="1:6">
      <c r="A395" s="31">
        <v>393</v>
      </c>
      <c r="B395" s="32" t="s">
        <v>2410</v>
      </c>
      <c r="C395" s="32">
        <v>98.36</v>
      </c>
      <c r="D395" s="32" t="s">
        <v>495</v>
      </c>
      <c r="E395" s="32" t="s">
        <v>2059</v>
      </c>
      <c r="F395" s="33"/>
    </row>
    <row r="396" ht="20.1" customHeight="1" spans="1:6">
      <c r="A396" s="31">
        <v>394</v>
      </c>
      <c r="B396" s="32" t="s">
        <v>2411</v>
      </c>
      <c r="C396" s="32">
        <v>98.36</v>
      </c>
      <c r="D396" s="32" t="s">
        <v>495</v>
      </c>
      <c r="E396" s="32" t="s">
        <v>2059</v>
      </c>
      <c r="F396" s="33"/>
    </row>
    <row r="397" ht="20.1" customHeight="1" spans="1:6">
      <c r="A397" s="31">
        <v>395</v>
      </c>
      <c r="B397" s="32" t="s">
        <v>2412</v>
      </c>
      <c r="C397" s="32">
        <v>98.36</v>
      </c>
      <c r="D397" s="32" t="s">
        <v>495</v>
      </c>
      <c r="E397" s="32" t="s">
        <v>2059</v>
      </c>
      <c r="F397" s="33"/>
    </row>
    <row r="398" ht="20.1" customHeight="1" spans="1:6">
      <c r="A398" s="31">
        <v>396</v>
      </c>
      <c r="B398" s="32" t="s">
        <v>2413</v>
      </c>
      <c r="C398" s="32">
        <v>98.36</v>
      </c>
      <c r="D398" s="32" t="s">
        <v>495</v>
      </c>
      <c r="E398" s="32" t="s">
        <v>2059</v>
      </c>
      <c r="F398" s="33"/>
    </row>
    <row r="399" ht="20.1" customHeight="1" spans="1:6">
      <c r="A399" s="31">
        <v>397</v>
      </c>
      <c r="B399" s="32" t="s">
        <v>2414</v>
      </c>
      <c r="C399" s="32">
        <v>98.36</v>
      </c>
      <c r="D399" s="32" t="s">
        <v>495</v>
      </c>
      <c r="E399" s="32" t="s">
        <v>2059</v>
      </c>
      <c r="F399" s="33"/>
    </row>
    <row r="400" ht="20.1" customHeight="1" spans="1:6">
      <c r="A400" s="31">
        <v>398</v>
      </c>
      <c r="B400" s="32" t="s">
        <v>2415</v>
      </c>
      <c r="C400" s="32">
        <v>98.36</v>
      </c>
      <c r="D400" s="32" t="s">
        <v>495</v>
      </c>
      <c r="E400" s="32" t="s">
        <v>2059</v>
      </c>
      <c r="F400" s="33"/>
    </row>
    <row r="401" ht="20.1" customHeight="1" spans="1:6">
      <c r="A401" s="31">
        <v>399</v>
      </c>
      <c r="B401" s="32" t="s">
        <v>2416</v>
      </c>
      <c r="C401" s="32">
        <v>98.36</v>
      </c>
      <c r="D401" s="32" t="s">
        <v>495</v>
      </c>
      <c r="E401" s="32" t="s">
        <v>2059</v>
      </c>
      <c r="F401" s="33"/>
    </row>
    <row r="402" ht="20.1" customHeight="1" spans="1:6">
      <c r="A402" s="31">
        <v>400</v>
      </c>
      <c r="B402" s="32" t="s">
        <v>2417</v>
      </c>
      <c r="C402" s="32">
        <v>98.36</v>
      </c>
      <c r="D402" s="32" t="s">
        <v>495</v>
      </c>
      <c r="E402" s="32" t="s">
        <v>2059</v>
      </c>
      <c r="F402" s="33"/>
    </row>
    <row r="403" ht="20.1" customHeight="1" spans="1:6">
      <c r="A403" s="31">
        <v>401</v>
      </c>
      <c r="B403" s="32" t="s">
        <v>2418</v>
      </c>
      <c r="C403" s="32">
        <v>71.3</v>
      </c>
      <c r="D403" s="32" t="s">
        <v>524</v>
      </c>
      <c r="E403" s="32" t="s">
        <v>2050</v>
      </c>
      <c r="F403" s="33"/>
    </row>
    <row r="404" ht="20.1" customHeight="1" spans="1:6">
      <c r="A404" s="31">
        <v>402</v>
      </c>
      <c r="B404" s="32" t="s">
        <v>2419</v>
      </c>
      <c r="C404" s="32">
        <v>98.36</v>
      </c>
      <c r="D404" s="32" t="s">
        <v>495</v>
      </c>
      <c r="E404" s="32" t="s">
        <v>2059</v>
      </c>
      <c r="F404" s="33"/>
    </row>
    <row r="405" ht="20.1" customHeight="1" spans="1:6">
      <c r="A405" s="31">
        <v>403</v>
      </c>
      <c r="B405" s="32" t="s">
        <v>2420</v>
      </c>
      <c r="C405" s="32">
        <v>98.36</v>
      </c>
      <c r="D405" s="32" t="s">
        <v>495</v>
      </c>
      <c r="E405" s="32" t="s">
        <v>2059</v>
      </c>
      <c r="F405" s="33"/>
    </row>
    <row r="406" ht="20.1" customHeight="1" spans="1:6">
      <c r="A406" s="31">
        <v>404</v>
      </c>
      <c r="B406" s="32" t="s">
        <v>2421</v>
      </c>
      <c r="C406" s="32">
        <v>98.36</v>
      </c>
      <c r="D406" s="32" t="s">
        <v>495</v>
      </c>
      <c r="E406" s="32" t="s">
        <v>2059</v>
      </c>
      <c r="F406" s="33"/>
    </row>
    <row r="407" ht="20.1" customHeight="1" spans="1:6">
      <c r="A407" s="31">
        <v>405</v>
      </c>
      <c r="B407" s="32" t="s">
        <v>2422</v>
      </c>
      <c r="C407" s="32">
        <v>98.36</v>
      </c>
      <c r="D407" s="32" t="s">
        <v>495</v>
      </c>
      <c r="E407" s="32" t="s">
        <v>2059</v>
      </c>
      <c r="F407" s="33"/>
    </row>
    <row r="408" ht="20.1" customHeight="1" spans="1:6">
      <c r="A408" s="31">
        <v>406</v>
      </c>
      <c r="B408" s="32" t="s">
        <v>2423</v>
      </c>
      <c r="C408" s="32">
        <v>98.34</v>
      </c>
      <c r="D408" s="32" t="s">
        <v>495</v>
      </c>
      <c r="E408" s="32" t="s">
        <v>2059</v>
      </c>
      <c r="F408" s="33"/>
    </row>
    <row r="409" ht="20.1" customHeight="1" spans="1:6">
      <c r="A409" s="31">
        <v>407</v>
      </c>
      <c r="B409" s="32" t="s">
        <v>799</v>
      </c>
      <c r="C409" s="32">
        <v>124.89</v>
      </c>
      <c r="D409" s="32" t="s">
        <v>499</v>
      </c>
      <c r="E409" s="32" t="s">
        <v>2049</v>
      </c>
      <c r="F409" s="33"/>
    </row>
    <row r="410" ht="20.1" customHeight="1" spans="1:6">
      <c r="A410" s="31">
        <v>408</v>
      </c>
      <c r="B410" s="32" t="s">
        <v>2424</v>
      </c>
      <c r="C410" s="32">
        <v>124.89</v>
      </c>
      <c r="D410" s="32" t="s">
        <v>499</v>
      </c>
      <c r="E410" s="32" t="s">
        <v>2049</v>
      </c>
      <c r="F410" s="33"/>
    </row>
    <row r="411" ht="20.1" customHeight="1" spans="1:6">
      <c r="A411" s="31">
        <v>409</v>
      </c>
      <c r="B411" s="32" t="s">
        <v>2425</v>
      </c>
      <c r="C411" s="32">
        <v>124.87</v>
      </c>
      <c r="D411" s="32" t="s">
        <v>499</v>
      </c>
      <c r="E411" s="32" t="s">
        <v>2049</v>
      </c>
      <c r="F411" s="33"/>
    </row>
    <row r="412" ht="20.1" customHeight="1" spans="1:6">
      <c r="A412" s="31">
        <v>410</v>
      </c>
      <c r="B412" s="32" t="s">
        <v>2426</v>
      </c>
      <c r="C412" s="32">
        <v>71.05</v>
      </c>
      <c r="D412" s="32" t="s">
        <v>524</v>
      </c>
      <c r="E412" s="32" t="s">
        <v>2053</v>
      </c>
      <c r="F412" s="33"/>
    </row>
    <row r="413" ht="20.1" customHeight="1" spans="1:6">
      <c r="A413" s="31">
        <v>411</v>
      </c>
      <c r="B413" s="32" t="s">
        <v>2427</v>
      </c>
      <c r="C413" s="32">
        <v>71.05</v>
      </c>
      <c r="D413" s="32" t="s">
        <v>524</v>
      </c>
      <c r="E413" s="32" t="s">
        <v>2053</v>
      </c>
      <c r="F413" s="33"/>
    </row>
    <row r="414" ht="20.1" customHeight="1" spans="1:6">
      <c r="A414" s="31">
        <v>412</v>
      </c>
      <c r="B414" s="32" t="s">
        <v>2428</v>
      </c>
      <c r="C414" s="32">
        <v>71.3</v>
      </c>
      <c r="D414" s="32" t="s">
        <v>524</v>
      </c>
      <c r="E414" s="32" t="s">
        <v>2056</v>
      </c>
      <c r="F414" s="33"/>
    </row>
    <row r="415" ht="20.1" customHeight="1" spans="1:6">
      <c r="A415" s="31">
        <v>413</v>
      </c>
      <c r="B415" s="32" t="s">
        <v>2429</v>
      </c>
      <c r="C415" s="32">
        <v>98.27</v>
      </c>
      <c r="D415" s="32" t="s">
        <v>495</v>
      </c>
      <c r="E415" s="32" t="s">
        <v>2059</v>
      </c>
      <c r="F415" s="33"/>
    </row>
    <row r="416" ht="20.1" customHeight="1" spans="1:6">
      <c r="A416" s="31">
        <v>414</v>
      </c>
      <c r="B416" s="32" t="s">
        <v>2430</v>
      </c>
      <c r="C416" s="32">
        <v>98.27</v>
      </c>
      <c r="D416" s="32" t="s">
        <v>495</v>
      </c>
      <c r="E416" s="32" t="s">
        <v>2059</v>
      </c>
      <c r="F416" s="33"/>
    </row>
    <row r="417" ht="20.1" customHeight="1" spans="1:6">
      <c r="A417" s="31">
        <v>415</v>
      </c>
      <c r="B417" s="32" t="s">
        <v>2431</v>
      </c>
      <c r="C417" s="32">
        <v>98.34</v>
      </c>
      <c r="D417" s="32" t="s">
        <v>495</v>
      </c>
      <c r="E417" s="32" t="s">
        <v>2059</v>
      </c>
      <c r="F417" s="33"/>
    </row>
    <row r="418" ht="20.1" customHeight="1" spans="1:6">
      <c r="A418" s="31">
        <v>416</v>
      </c>
      <c r="B418" s="32" t="s">
        <v>2432</v>
      </c>
      <c r="C418" s="32">
        <v>71.03</v>
      </c>
      <c r="D418" s="32" t="s">
        <v>524</v>
      </c>
      <c r="E418" s="32" t="s">
        <v>2053</v>
      </c>
      <c r="F418" s="33"/>
    </row>
    <row r="419" ht="20.1" customHeight="1" spans="1:6">
      <c r="A419" s="31">
        <v>417</v>
      </c>
      <c r="B419" s="32" t="s">
        <v>2433</v>
      </c>
      <c r="C419" s="32">
        <v>98.34</v>
      </c>
      <c r="D419" s="32" t="s">
        <v>495</v>
      </c>
      <c r="E419" s="32" t="s">
        <v>2059</v>
      </c>
      <c r="F419" s="33"/>
    </row>
    <row r="420" ht="20.1" customHeight="1" spans="1:6">
      <c r="A420" s="31">
        <v>418</v>
      </c>
      <c r="B420" s="32" t="s">
        <v>2434</v>
      </c>
      <c r="C420" s="32">
        <v>98.34</v>
      </c>
      <c r="D420" s="32" t="s">
        <v>495</v>
      </c>
      <c r="E420" s="32" t="s">
        <v>2059</v>
      </c>
      <c r="F420" s="33"/>
    </row>
    <row r="421" ht="20.1" customHeight="1" spans="1:6">
      <c r="A421" s="31">
        <v>419</v>
      </c>
      <c r="B421" s="32" t="s">
        <v>2435</v>
      </c>
      <c r="C421" s="32">
        <v>98.34</v>
      </c>
      <c r="D421" s="32" t="s">
        <v>495</v>
      </c>
      <c r="E421" s="32" t="s">
        <v>2059</v>
      </c>
      <c r="F421" s="33"/>
    </row>
    <row r="422" ht="20.1" customHeight="1" spans="1:6">
      <c r="A422" s="31">
        <v>420</v>
      </c>
      <c r="B422" s="32" t="s">
        <v>2436</v>
      </c>
      <c r="C422" s="32">
        <v>98.34</v>
      </c>
      <c r="D422" s="32" t="s">
        <v>495</v>
      </c>
      <c r="E422" s="32" t="s">
        <v>2059</v>
      </c>
      <c r="F422" s="33"/>
    </row>
    <row r="423" ht="20.1" customHeight="1" spans="1:6">
      <c r="A423" s="31">
        <v>421</v>
      </c>
      <c r="B423" s="32" t="s">
        <v>600</v>
      </c>
      <c r="C423" s="32">
        <v>60.07</v>
      </c>
      <c r="D423" s="32" t="s">
        <v>524</v>
      </c>
      <c r="E423" s="32" t="s">
        <v>2056</v>
      </c>
      <c r="F423" s="33"/>
    </row>
    <row r="424" ht="20.1" customHeight="1" spans="1:6">
      <c r="A424" s="31">
        <v>422</v>
      </c>
      <c r="B424" s="32" t="s">
        <v>2437</v>
      </c>
      <c r="C424" s="32">
        <v>60.82</v>
      </c>
      <c r="D424" s="32" t="s">
        <v>524</v>
      </c>
      <c r="E424" s="32" t="s">
        <v>2050</v>
      </c>
      <c r="F424" s="33"/>
    </row>
    <row r="425" ht="20.1" customHeight="1" spans="1:6">
      <c r="A425" s="31">
        <v>423</v>
      </c>
      <c r="B425" s="32" t="s">
        <v>2438</v>
      </c>
      <c r="C425" s="32">
        <v>60.82</v>
      </c>
      <c r="D425" s="32" t="s">
        <v>524</v>
      </c>
      <c r="E425" s="32" t="s">
        <v>2056</v>
      </c>
      <c r="F425" s="33"/>
    </row>
    <row r="426" ht="20.1" customHeight="1" spans="1:6">
      <c r="A426" s="31">
        <v>424</v>
      </c>
      <c r="B426" s="32" t="s">
        <v>2439</v>
      </c>
      <c r="C426" s="32">
        <v>60.82</v>
      </c>
      <c r="D426" s="32" t="s">
        <v>524</v>
      </c>
      <c r="E426" s="32" t="s">
        <v>2050</v>
      </c>
      <c r="F426" s="33"/>
    </row>
    <row r="427" ht="20.1" customHeight="1" spans="1:6">
      <c r="A427" s="31">
        <v>425</v>
      </c>
      <c r="B427" s="32" t="s">
        <v>2440</v>
      </c>
      <c r="C427" s="32">
        <v>71.05</v>
      </c>
      <c r="D427" s="32" t="s">
        <v>524</v>
      </c>
      <c r="E427" s="32" t="s">
        <v>2053</v>
      </c>
      <c r="F427" s="33"/>
    </row>
    <row r="428" ht="20.1" customHeight="1" spans="1:6">
      <c r="A428" s="31">
        <v>426</v>
      </c>
      <c r="B428" s="32" t="s">
        <v>2441</v>
      </c>
      <c r="C428" s="32">
        <v>71.05</v>
      </c>
      <c r="D428" s="32" t="s">
        <v>524</v>
      </c>
      <c r="E428" s="32" t="s">
        <v>2053</v>
      </c>
      <c r="F428" s="33"/>
    </row>
    <row r="429" ht="20.1" customHeight="1" spans="1:6">
      <c r="A429" s="31">
        <v>427</v>
      </c>
      <c r="B429" s="32" t="s">
        <v>2442</v>
      </c>
      <c r="C429" s="32">
        <v>71.05</v>
      </c>
      <c r="D429" s="32" t="s">
        <v>524</v>
      </c>
      <c r="E429" s="32" t="s">
        <v>2053</v>
      </c>
      <c r="F429" s="33"/>
    </row>
    <row r="430" ht="20.1" customHeight="1" spans="1:6">
      <c r="A430" s="31">
        <v>428</v>
      </c>
      <c r="B430" s="32" t="s">
        <v>2443</v>
      </c>
      <c r="C430" s="32">
        <v>71.05</v>
      </c>
      <c r="D430" s="32" t="s">
        <v>524</v>
      </c>
      <c r="E430" s="32" t="s">
        <v>2053</v>
      </c>
      <c r="F430" s="33"/>
    </row>
    <row r="431" ht="20.1" customHeight="1" spans="1:6">
      <c r="A431" s="31">
        <v>429</v>
      </c>
      <c r="B431" s="32" t="s">
        <v>2444</v>
      </c>
      <c r="C431" s="32">
        <v>71.05</v>
      </c>
      <c r="D431" s="32" t="s">
        <v>524</v>
      </c>
      <c r="E431" s="32" t="s">
        <v>2053</v>
      </c>
      <c r="F431" s="33"/>
    </row>
    <row r="432" ht="20.1" customHeight="1" spans="1:6">
      <c r="A432" s="31">
        <v>430</v>
      </c>
      <c r="B432" s="32" t="s">
        <v>2445</v>
      </c>
      <c r="C432" s="32">
        <v>71.3</v>
      </c>
      <c r="D432" s="32" t="s">
        <v>524</v>
      </c>
      <c r="E432" s="32" t="s">
        <v>2050</v>
      </c>
      <c r="F432" s="33"/>
    </row>
    <row r="433" ht="20.1" customHeight="1" spans="1:6">
      <c r="A433" s="31">
        <v>431</v>
      </c>
      <c r="B433" s="32" t="s">
        <v>2446</v>
      </c>
      <c r="C433" s="32">
        <v>71.3</v>
      </c>
      <c r="D433" s="32" t="s">
        <v>524</v>
      </c>
      <c r="E433" s="32" t="s">
        <v>2056</v>
      </c>
      <c r="F433" s="33"/>
    </row>
    <row r="434" ht="20.1" customHeight="1" spans="1:6">
      <c r="A434" s="31">
        <v>432</v>
      </c>
      <c r="B434" s="32" t="s">
        <v>2447</v>
      </c>
      <c r="C434" s="32">
        <v>71.3</v>
      </c>
      <c r="D434" s="32" t="s">
        <v>524</v>
      </c>
      <c r="E434" s="32" t="s">
        <v>2050</v>
      </c>
      <c r="F434" s="33"/>
    </row>
    <row r="435" ht="20.1" customHeight="1" spans="1:6">
      <c r="A435" s="31">
        <v>433</v>
      </c>
      <c r="B435" s="32" t="s">
        <v>2448</v>
      </c>
      <c r="C435" s="32">
        <v>71.3</v>
      </c>
      <c r="D435" s="32" t="s">
        <v>524</v>
      </c>
      <c r="E435" s="32" t="s">
        <v>2056</v>
      </c>
      <c r="F435" s="33"/>
    </row>
    <row r="436" ht="20.1" customHeight="1" spans="1:6">
      <c r="A436" s="31">
        <v>434</v>
      </c>
      <c r="B436" s="32" t="s">
        <v>2449</v>
      </c>
      <c r="C436" s="32">
        <v>71.3</v>
      </c>
      <c r="D436" s="32" t="s">
        <v>524</v>
      </c>
      <c r="E436" s="32" t="s">
        <v>2056</v>
      </c>
      <c r="F436" s="33"/>
    </row>
    <row r="437" ht="20.1" customHeight="1" spans="1:6">
      <c r="A437" s="31">
        <v>435</v>
      </c>
      <c r="B437" s="32" t="s">
        <v>2450</v>
      </c>
      <c r="C437" s="32">
        <v>71.3</v>
      </c>
      <c r="D437" s="32" t="s">
        <v>524</v>
      </c>
      <c r="E437" s="32" t="s">
        <v>2056</v>
      </c>
      <c r="F437" s="33"/>
    </row>
    <row r="438" ht="20.1" customHeight="1" spans="1:6">
      <c r="A438" s="31">
        <v>436</v>
      </c>
      <c r="B438" s="32" t="s">
        <v>2451</v>
      </c>
      <c r="C438" s="32">
        <v>98.36</v>
      </c>
      <c r="D438" s="32" t="s">
        <v>495</v>
      </c>
      <c r="E438" s="32" t="s">
        <v>2059</v>
      </c>
      <c r="F438" s="33"/>
    </row>
    <row r="439" ht="20.1" customHeight="1" spans="1:6">
      <c r="A439" s="31">
        <v>437</v>
      </c>
      <c r="B439" s="32" t="s">
        <v>2452</v>
      </c>
      <c r="C439" s="32">
        <v>98.36</v>
      </c>
      <c r="D439" s="32" t="s">
        <v>495</v>
      </c>
      <c r="E439" s="32" t="s">
        <v>2059</v>
      </c>
      <c r="F439" s="33"/>
    </row>
    <row r="440" ht="20.1" customHeight="1" spans="1:6">
      <c r="A440" s="31">
        <v>438</v>
      </c>
      <c r="B440" s="32" t="s">
        <v>2453</v>
      </c>
      <c r="C440" s="32">
        <v>98.36</v>
      </c>
      <c r="D440" s="32" t="s">
        <v>495</v>
      </c>
      <c r="E440" s="32" t="s">
        <v>2059</v>
      </c>
      <c r="F440" s="33"/>
    </row>
    <row r="441" ht="20.1" customHeight="1" spans="1:6">
      <c r="A441" s="31">
        <v>439</v>
      </c>
      <c r="B441" s="32" t="s">
        <v>2454</v>
      </c>
      <c r="C441" s="32">
        <v>98.36</v>
      </c>
      <c r="D441" s="32" t="s">
        <v>495</v>
      </c>
      <c r="E441" s="32" t="s">
        <v>2059</v>
      </c>
      <c r="F441" s="33"/>
    </row>
    <row r="442" ht="20.1" customHeight="1" spans="1:6">
      <c r="A442" s="31">
        <v>440</v>
      </c>
      <c r="B442" s="32" t="s">
        <v>637</v>
      </c>
      <c r="C442" s="32">
        <v>124.89</v>
      </c>
      <c r="D442" s="32" t="s">
        <v>499</v>
      </c>
      <c r="E442" s="32" t="s">
        <v>2049</v>
      </c>
      <c r="F442" s="33"/>
    </row>
    <row r="443" ht="20.1" customHeight="1" spans="1:6">
      <c r="A443" s="31">
        <v>441</v>
      </c>
      <c r="B443" s="32" t="s">
        <v>601</v>
      </c>
      <c r="C443" s="32">
        <v>124.89</v>
      </c>
      <c r="D443" s="32" t="s">
        <v>499</v>
      </c>
      <c r="E443" s="32" t="s">
        <v>2049</v>
      </c>
      <c r="F443" s="33"/>
    </row>
    <row r="444" ht="20.1" customHeight="1" spans="1:6">
      <c r="A444" s="31">
        <v>442</v>
      </c>
      <c r="B444" s="32" t="s">
        <v>2455</v>
      </c>
      <c r="C444" s="32">
        <v>60.82</v>
      </c>
      <c r="D444" s="32" t="s">
        <v>524</v>
      </c>
      <c r="E444" s="32" t="s">
        <v>2056</v>
      </c>
      <c r="F444" s="33"/>
    </row>
    <row r="445" ht="20.1" customHeight="1" spans="1:6">
      <c r="A445" s="31">
        <v>443</v>
      </c>
      <c r="B445" s="32" t="s">
        <v>835</v>
      </c>
      <c r="C445" s="32">
        <v>124.89</v>
      </c>
      <c r="D445" s="32" t="s">
        <v>499</v>
      </c>
      <c r="E445" s="32" t="s">
        <v>2049</v>
      </c>
      <c r="F445" s="33"/>
    </row>
    <row r="446" ht="20.1" customHeight="1" spans="1:6">
      <c r="A446" s="31">
        <v>444</v>
      </c>
      <c r="B446" s="32" t="s">
        <v>743</v>
      </c>
      <c r="C446" s="32">
        <v>70.57</v>
      </c>
      <c r="D446" s="32" t="s">
        <v>524</v>
      </c>
      <c r="E446" s="32" t="s">
        <v>2056</v>
      </c>
      <c r="F446" s="33"/>
    </row>
    <row r="447" ht="20.1" customHeight="1" spans="1:6">
      <c r="A447" s="31">
        <v>445</v>
      </c>
      <c r="B447" s="32" t="s">
        <v>2456</v>
      </c>
      <c r="C447" s="32">
        <v>124.87</v>
      </c>
      <c r="D447" s="32" t="s">
        <v>499</v>
      </c>
      <c r="E447" s="32" t="s">
        <v>2049</v>
      </c>
      <c r="F447" s="33"/>
    </row>
    <row r="448" ht="20.1" customHeight="1" spans="1:6">
      <c r="A448" s="31">
        <v>446</v>
      </c>
      <c r="B448" s="32" t="s">
        <v>2457</v>
      </c>
      <c r="C448" s="32">
        <v>124.89</v>
      </c>
      <c r="D448" s="32" t="s">
        <v>499</v>
      </c>
      <c r="E448" s="32" t="s">
        <v>2049</v>
      </c>
      <c r="F448" s="33"/>
    </row>
    <row r="449" ht="20.1" customHeight="1" spans="1:6">
      <c r="A449" s="31">
        <v>447</v>
      </c>
      <c r="B449" s="32" t="s">
        <v>2458</v>
      </c>
      <c r="C449" s="32">
        <v>60.82</v>
      </c>
      <c r="D449" s="32" t="s">
        <v>524</v>
      </c>
      <c r="E449" s="32" t="s">
        <v>2050</v>
      </c>
      <c r="F449" s="33"/>
    </row>
    <row r="450" ht="20.1" customHeight="1" spans="1:6">
      <c r="A450" s="31">
        <v>448</v>
      </c>
      <c r="B450" s="32" t="s">
        <v>2459</v>
      </c>
      <c r="C450" s="32">
        <v>98.36</v>
      </c>
      <c r="D450" s="32" t="s">
        <v>495</v>
      </c>
      <c r="E450" s="32" t="s">
        <v>2059</v>
      </c>
      <c r="F450" s="33"/>
    </row>
    <row r="451" ht="20.1" customHeight="1" spans="1:6">
      <c r="A451" s="31">
        <v>449</v>
      </c>
      <c r="B451" s="32" t="s">
        <v>577</v>
      </c>
      <c r="C451" s="32">
        <v>60.07</v>
      </c>
      <c r="D451" s="32" t="s">
        <v>524</v>
      </c>
      <c r="E451" s="32" t="s">
        <v>2050</v>
      </c>
      <c r="F451" s="33"/>
    </row>
    <row r="452" ht="20.1" customHeight="1" spans="1:6">
      <c r="A452" s="31">
        <v>450</v>
      </c>
      <c r="B452" s="32" t="s">
        <v>595</v>
      </c>
      <c r="C452" s="32">
        <v>60.07</v>
      </c>
      <c r="D452" s="32" t="s">
        <v>524</v>
      </c>
      <c r="E452" s="32" t="s">
        <v>2050</v>
      </c>
      <c r="F452" s="33"/>
    </row>
    <row r="453" ht="20.1" customHeight="1" spans="1:6">
      <c r="A453" s="31">
        <v>451</v>
      </c>
      <c r="B453" s="32" t="s">
        <v>613</v>
      </c>
      <c r="C453" s="32">
        <v>60.07</v>
      </c>
      <c r="D453" s="32" t="s">
        <v>524</v>
      </c>
      <c r="E453" s="32" t="s">
        <v>2050</v>
      </c>
      <c r="F453" s="33"/>
    </row>
    <row r="454" ht="20.1" customHeight="1" spans="1:6">
      <c r="A454" s="31">
        <v>452</v>
      </c>
      <c r="B454" s="32" t="s">
        <v>636</v>
      </c>
      <c r="C454" s="32">
        <v>60.07</v>
      </c>
      <c r="D454" s="32" t="s">
        <v>524</v>
      </c>
      <c r="E454" s="32" t="s">
        <v>2056</v>
      </c>
      <c r="F454" s="33"/>
    </row>
    <row r="455" ht="20.1" customHeight="1" spans="1:6">
      <c r="A455" s="31">
        <v>453</v>
      </c>
      <c r="B455" s="32" t="s">
        <v>654</v>
      </c>
      <c r="C455" s="32">
        <v>60.07</v>
      </c>
      <c r="D455" s="32" t="s">
        <v>524</v>
      </c>
      <c r="E455" s="32" t="s">
        <v>2056</v>
      </c>
      <c r="F455" s="33"/>
    </row>
    <row r="456" ht="20.1" customHeight="1" spans="1:6">
      <c r="A456" s="31">
        <v>454</v>
      </c>
      <c r="B456" s="32" t="s">
        <v>2460</v>
      </c>
      <c r="C456" s="32">
        <v>60.82</v>
      </c>
      <c r="D456" s="32" t="s">
        <v>524</v>
      </c>
      <c r="E456" s="32" t="s">
        <v>2050</v>
      </c>
      <c r="F456" s="33"/>
    </row>
    <row r="457" ht="20.1" customHeight="1" spans="1:6">
      <c r="A457" s="31">
        <v>455</v>
      </c>
      <c r="B457" s="32" t="s">
        <v>2461</v>
      </c>
      <c r="C457" s="32">
        <v>60.82</v>
      </c>
      <c r="D457" s="32" t="s">
        <v>524</v>
      </c>
      <c r="E457" s="32" t="s">
        <v>2056</v>
      </c>
      <c r="F457" s="33"/>
    </row>
    <row r="458" ht="20.1" customHeight="1" spans="1:6">
      <c r="A458" s="31">
        <v>456</v>
      </c>
      <c r="B458" s="32" t="s">
        <v>2462</v>
      </c>
      <c r="C458" s="32">
        <v>60.82</v>
      </c>
      <c r="D458" s="32" t="s">
        <v>524</v>
      </c>
      <c r="E458" s="32" t="s">
        <v>2050</v>
      </c>
      <c r="F458" s="33"/>
    </row>
    <row r="459" ht="20.1" customHeight="1" spans="1:6">
      <c r="A459" s="31">
        <v>457</v>
      </c>
      <c r="B459" s="32" t="s">
        <v>2463</v>
      </c>
      <c r="C459" s="32">
        <v>60.82</v>
      </c>
      <c r="D459" s="32" t="s">
        <v>524</v>
      </c>
      <c r="E459" s="32" t="s">
        <v>2050</v>
      </c>
      <c r="F459" s="33"/>
    </row>
    <row r="460" ht="20.1" customHeight="1" spans="1:6">
      <c r="A460" s="31">
        <v>458</v>
      </c>
      <c r="B460" s="32" t="s">
        <v>2464</v>
      </c>
      <c r="C460" s="32">
        <v>60.82</v>
      </c>
      <c r="D460" s="32" t="s">
        <v>524</v>
      </c>
      <c r="E460" s="32" t="s">
        <v>2050</v>
      </c>
      <c r="F460" s="33"/>
    </row>
    <row r="461" ht="20.1" customHeight="1" spans="1:6">
      <c r="A461" s="31">
        <v>459</v>
      </c>
      <c r="B461" s="32" t="s">
        <v>2465</v>
      </c>
      <c r="C461" s="32">
        <v>60.82</v>
      </c>
      <c r="D461" s="32" t="s">
        <v>524</v>
      </c>
      <c r="E461" s="32" t="s">
        <v>2050</v>
      </c>
      <c r="F461" s="33"/>
    </row>
    <row r="462" ht="20.1" customHeight="1" spans="1:6">
      <c r="A462" s="31">
        <v>460</v>
      </c>
      <c r="B462" s="32" t="s">
        <v>2466</v>
      </c>
      <c r="C462" s="32">
        <v>60.82</v>
      </c>
      <c r="D462" s="32" t="s">
        <v>524</v>
      </c>
      <c r="E462" s="32" t="s">
        <v>2056</v>
      </c>
      <c r="F462" s="33"/>
    </row>
    <row r="463" ht="20.1" customHeight="1" spans="1:6">
      <c r="A463" s="31">
        <v>461</v>
      </c>
      <c r="B463" s="32" t="s">
        <v>724</v>
      </c>
      <c r="C463" s="32">
        <v>70.02</v>
      </c>
      <c r="D463" s="32" t="s">
        <v>524</v>
      </c>
      <c r="E463" s="32" t="s">
        <v>2053</v>
      </c>
      <c r="F463" s="33"/>
    </row>
    <row r="464" ht="20.1" customHeight="1" spans="1:6">
      <c r="A464" s="31">
        <v>462</v>
      </c>
      <c r="B464" s="32" t="s">
        <v>741</v>
      </c>
      <c r="C464" s="32">
        <v>70.02</v>
      </c>
      <c r="D464" s="32" t="s">
        <v>524</v>
      </c>
      <c r="E464" s="32" t="s">
        <v>2053</v>
      </c>
      <c r="F464" s="33"/>
    </row>
    <row r="465" ht="20.1" customHeight="1" spans="1:6">
      <c r="A465" s="31">
        <v>463</v>
      </c>
      <c r="B465" s="32" t="s">
        <v>759</v>
      </c>
      <c r="C465" s="32">
        <v>70.02</v>
      </c>
      <c r="D465" s="32" t="s">
        <v>524</v>
      </c>
      <c r="E465" s="32" t="s">
        <v>2053</v>
      </c>
      <c r="F465" s="33"/>
    </row>
    <row r="466" ht="20.1" customHeight="1" spans="1:6">
      <c r="A466" s="31">
        <v>464</v>
      </c>
      <c r="B466" s="32" t="s">
        <v>760</v>
      </c>
      <c r="C466" s="32">
        <v>70.02</v>
      </c>
      <c r="D466" s="32" t="s">
        <v>524</v>
      </c>
      <c r="E466" s="32" t="s">
        <v>2053</v>
      </c>
      <c r="F466" s="33"/>
    </row>
    <row r="467" ht="20.1" customHeight="1" spans="1:6">
      <c r="A467" s="31">
        <v>465</v>
      </c>
      <c r="B467" s="32" t="s">
        <v>598</v>
      </c>
      <c r="C467" s="32">
        <v>70.02</v>
      </c>
      <c r="D467" s="32" t="s">
        <v>524</v>
      </c>
      <c r="E467" s="32" t="s">
        <v>2053</v>
      </c>
      <c r="F467" s="33"/>
    </row>
    <row r="468" ht="20.1" customHeight="1" spans="1:6">
      <c r="A468" s="31">
        <v>466</v>
      </c>
      <c r="B468" s="32" t="s">
        <v>615</v>
      </c>
      <c r="C468" s="32">
        <v>70.02</v>
      </c>
      <c r="D468" s="32" t="s">
        <v>524</v>
      </c>
      <c r="E468" s="32" t="s">
        <v>2053</v>
      </c>
      <c r="F468" s="33"/>
    </row>
    <row r="469" ht="20.1" customHeight="1" spans="1:6">
      <c r="A469" s="31">
        <v>467</v>
      </c>
      <c r="B469" s="32" t="s">
        <v>616</v>
      </c>
      <c r="C469" s="32">
        <v>70.02</v>
      </c>
      <c r="D469" s="32" t="s">
        <v>524</v>
      </c>
      <c r="E469" s="32" t="s">
        <v>2053</v>
      </c>
      <c r="F469" s="33"/>
    </row>
    <row r="470" ht="20.1" customHeight="1" spans="1:6">
      <c r="A470" s="31">
        <v>468</v>
      </c>
      <c r="B470" s="32" t="s">
        <v>633</v>
      </c>
      <c r="C470" s="32">
        <v>70.02</v>
      </c>
      <c r="D470" s="32" t="s">
        <v>524</v>
      </c>
      <c r="E470" s="32" t="s">
        <v>2053</v>
      </c>
      <c r="F470" s="33"/>
    </row>
    <row r="471" ht="20.1" customHeight="1" spans="1:6">
      <c r="A471" s="31">
        <v>469</v>
      </c>
      <c r="B471" s="32" t="s">
        <v>652</v>
      </c>
      <c r="C471" s="32">
        <v>70.02</v>
      </c>
      <c r="D471" s="32" t="s">
        <v>524</v>
      </c>
      <c r="E471" s="32" t="s">
        <v>2053</v>
      </c>
      <c r="F471" s="33"/>
    </row>
    <row r="472" ht="20.1" customHeight="1" spans="1:6">
      <c r="A472" s="31">
        <v>470</v>
      </c>
      <c r="B472" s="32" t="s">
        <v>705</v>
      </c>
      <c r="C472" s="32">
        <v>70.02</v>
      </c>
      <c r="D472" s="32" t="s">
        <v>524</v>
      </c>
      <c r="E472" s="32" t="s">
        <v>2053</v>
      </c>
      <c r="F472" s="33"/>
    </row>
    <row r="473" ht="20.1" customHeight="1" spans="1:6">
      <c r="A473" s="31">
        <v>471</v>
      </c>
      <c r="B473" s="32" t="s">
        <v>776</v>
      </c>
      <c r="C473" s="32">
        <v>70.57</v>
      </c>
      <c r="D473" s="32" t="s">
        <v>524</v>
      </c>
      <c r="E473" s="32" t="s">
        <v>2050</v>
      </c>
      <c r="F473" s="33"/>
    </row>
    <row r="474" ht="20.1" customHeight="1" spans="1:6">
      <c r="A474" s="31">
        <v>472</v>
      </c>
      <c r="B474" s="32" t="s">
        <v>794</v>
      </c>
      <c r="C474" s="32">
        <v>70.57</v>
      </c>
      <c r="D474" s="32" t="s">
        <v>524</v>
      </c>
      <c r="E474" s="32" t="s">
        <v>2050</v>
      </c>
      <c r="F474" s="33"/>
    </row>
    <row r="475" ht="20.1" customHeight="1" spans="1:6">
      <c r="A475" s="31">
        <v>473</v>
      </c>
      <c r="B475" s="32" t="s">
        <v>2467</v>
      </c>
      <c r="C475" s="32">
        <v>71.05</v>
      </c>
      <c r="D475" s="32" t="s">
        <v>524</v>
      </c>
      <c r="E475" s="32" t="s">
        <v>2053</v>
      </c>
      <c r="F475" s="33"/>
    </row>
    <row r="476" ht="20.1" customHeight="1" spans="1:6">
      <c r="A476" s="31">
        <v>474</v>
      </c>
      <c r="B476" s="32" t="s">
        <v>2468</v>
      </c>
      <c r="C476" s="32">
        <v>71.05</v>
      </c>
      <c r="D476" s="32" t="s">
        <v>524</v>
      </c>
      <c r="E476" s="32" t="s">
        <v>2053</v>
      </c>
      <c r="F476" s="33"/>
    </row>
    <row r="477" ht="20.1" customHeight="1" spans="1:6">
      <c r="A477" s="31">
        <v>475</v>
      </c>
      <c r="B477" s="32" t="s">
        <v>2469</v>
      </c>
      <c r="C477" s="32">
        <v>71.05</v>
      </c>
      <c r="D477" s="32" t="s">
        <v>524</v>
      </c>
      <c r="E477" s="32" t="s">
        <v>2053</v>
      </c>
      <c r="F477" s="33"/>
    </row>
    <row r="478" ht="20.1" customHeight="1" spans="1:6">
      <c r="A478" s="31">
        <v>476</v>
      </c>
      <c r="B478" s="32" t="s">
        <v>2470</v>
      </c>
      <c r="C478" s="32">
        <v>71.05</v>
      </c>
      <c r="D478" s="32" t="s">
        <v>524</v>
      </c>
      <c r="E478" s="32" t="s">
        <v>2053</v>
      </c>
      <c r="F478" s="33"/>
    </row>
    <row r="479" ht="20.1" customHeight="1" spans="1:6">
      <c r="A479" s="31">
        <v>477</v>
      </c>
      <c r="B479" s="32" t="s">
        <v>2471</v>
      </c>
      <c r="C479" s="32">
        <v>71.05</v>
      </c>
      <c r="D479" s="32" t="s">
        <v>524</v>
      </c>
      <c r="E479" s="32" t="s">
        <v>2053</v>
      </c>
      <c r="F479" s="33"/>
    </row>
    <row r="480" ht="20.1" customHeight="1" spans="1:6">
      <c r="A480" s="31">
        <v>478</v>
      </c>
      <c r="B480" s="32" t="s">
        <v>2472</v>
      </c>
      <c r="C480" s="32">
        <v>71.05</v>
      </c>
      <c r="D480" s="32" t="s">
        <v>524</v>
      </c>
      <c r="E480" s="32" t="s">
        <v>2053</v>
      </c>
      <c r="F480" s="33"/>
    </row>
    <row r="481" ht="20.1" customHeight="1" spans="1:6">
      <c r="A481" s="31">
        <v>479</v>
      </c>
      <c r="B481" s="32" t="s">
        <v>2473</v>
      </c>
      <c r="C481" s="32">
        <v>71.05</v>
      </c>
      <c r="D481" s="32" t="s">
        <v>524</v>
      </c>
      <c r="E481" s="32" t="s">
        <v>2053</v>
      </c>
      <c r="F481" s="33"/>
    </row>
    <row r="482" ht="20.1" customHeight="1" spans="1:6">
      <c r="A482" s="31">
        <v>480</v>
      </c>
      <c r="B482" s="32" t="s">
        <v>2474</v>
      </c>
      <c r="C482" s="32">
        <v>71.05</v>
      </c>
      <c r="D482" s="32" t="s">
        <v>524</v>
      </c>
      <c r="E482" s="32" t="s">
        <v>2053</v>
      </c>
      <c r="F482" s="33"/>
    </row>
    <row r="483" ht="20.1" customHeight="1" spans="1:6">
      <c r="A483" s="31">
        <v>481</v>
      </c>
      <c r="B483" s="32" t="s">
        <v>2475</v>
      </c>
      <c r="C483" s="32">
        <v>71.05</v>
      </c>
      <c r="D483" s="32" t="s">
        <v>524</v>
      </c>
      <c r="E483" s="32" t="s">
        <v>2053</v>
      </c>
      <c r="F483" s="33"/>
    </row>
    <row r="484" ht="20.1" customHeight="1" spans="1:6">
      <c r="A484" s="31">
        <v>482</v>
      </c>
      <c r="B484" s="32" t="s">
        <v>2476</v>
      </c>
      <c r="C484" s="32">
        <v>71.05</v>
      </c>
      <c r="D484" s="32" t="s">
        <v>524</v>
      </c>
      <c r="E484" s="32" t="s">
        <v>2053</v>
      </c>
      <c r="F484" s="33"/>
    </row>
    <row r="485" ht="20.1" customHeight="1" spans="1:6">
      <c r="A485" s="31">
        <v>483</v>
      </c>
      <c r="B485" s="32" t="s">
        <v>2477</v>
      </c>
      <c r="C485" s="32">
        <v>71.05</v>
      </c>
      <c r="D485" s="32" t="s">
        <v>524</v>
      </c>
      <c r="E485" s="32" t="s">
        <v>2053</v>
      </c>
      <c r="F485" s="33"/>
    </row>
    <row r="486" ht="20.1" customHeight="1" spans="1:6">
      <c r="A486" s="31">
        <v>484</v>
      </c>
      <c r="B486" s="32" t="s">
        <v>2478</v>
      </c>
      <c r="C486" s="32">
        <v>71.05</v>
      </c>
      <c r="D486" s="32" t="s">
        <v>524</v>
      </c>
      <c r="E486" s="32" t="s">
        <v>2053</v>
      </c>
      <c r="F486" s="33"/>
    </row>
    <row r="487" ht="20.1" customHeight="1" spans="1:6">
      <c r="A487" s="31">
        <v>485</v>
      </c>
      <c r="B487" s="32" t="s">
        <v>2479</v>
      </c>
      <c r="C487" s="32">
        <v>71.05</v>
      </c>
      <c r="D487" s="32" t="s">
        <v>524</v>
      </c>
      <c r="E487" s="32" t="s">
        <v>2053</v>
      </c>
      <c r="F487" s="33"/>
    </row>
    <row r="488" ht="20.1" customHeight="1" spans="1:6">
      <c r="A488" s="31">
        <v>486</v>
      </c>
      <c r="B488" s="32" t="s">
        <v>2480</v>
      </c>
      <c r="C488" s="32">
        <v>71.05</v>
      </c>
      <c r="D488" s="32" t="s">
        <v>524</v>
      </c>
      <c r="E488" s="32" t="s">
        <v>2053</v>
      </c>
      <c r="F488" s="33"/>
    </row>
    <row r="489" ht="20.1" customHeight="1" spans="1:6">
      <c r="A489" s="31">
        <v>487</v>
      </c>
      <c r="B489" s="32" t="s">
        <v>2481</v>
      </c>
      <c r="C489" s="32">
        <v>71.05</v>
      </c>
      <c r="D489" s="32" t="s">
        <v>524</v>
      </c>
      <c r="E489" s="32" t="s">
        <v>2053</v>
      </c>
      <c r="F489" s="33"/>
    </row>
    <row r="490" ht="20.1" customHeight="1" spans="1:6">
      <c r="A490" s="31">
        <v>488</v>
      </c>
      <c r="B490" s="32" t="s">
        <v>2482</v>
      </c>
      <c r="C490" s="32">
        <v>71.05</v>
      </c>
      <c r="D490" s="32" t="s">
        <v>524</v>
      </c>
      <c r="E490" s="32" t="s">
        <v>2053</v>
      </c>
      <c r="F490" s="33"/>
    </row>
    <row r="491" ht="20.1" customHeight="1" spans="1:6">
      <c r="A491" s="31">
        <v>489</v>
      </c>
      <c r="B491" s="32" t="s">
        <v>2483</v>
      </c>
      <c r="C491" s="32">
        <v>71.3</v>
      </c>
      <c r="D491" s="32" t="s">
        <v>524</v>
      </c>
      <c r="E491" s="32" t="s">
        <v>2056</v>
      </c>
      <c r="F491" s="33"/>
    </row>
    <row r="492" ht="20.1" customHeight="1" spans="1:6">
      <c r="A492" s="31">
        <v>490</v>
      </c>
      <c r="B492" s="32" t="s">
        <v>2484</v>
      </c>
      <c r="C492" s="32">
        <v>71.3</v>
      </c>
      <c r="D492" s="32" t="s">
        <v>524</v>
      </c>
      <c r="E492" s="32" t="s">
        <v>2056</v>
      </c>
      <c r="F492" s="33"/>
    </row>
    <row r="493" ht="20.1" customHeight="1" spans="1:6">
      <c r="A493" s="31">
        <v>491</v>
      </c>
      <c r="B493" s="32" t="s">
        <v>2485</v>
      </c>
      <c r="C493" s="32">
        <v>71.3</v>
      </c>
      <c r="D493" s="32" t="s">
        <v>524</v>
      </c>
      <c r="E493" s="32" t="s">
        <v>2050</v>
      </c>
      <c r="F493" s="33"/>
    </row>
    <row r="494" ht="20.1" customHeight="1" spans="1:6">
      <c r="A494" s="31">
        <v>492</v>
      </c>
      <c r="B494" s="32" t="s">
        <v>2486</v>
      </c>
      <c r="C494" s="32">
        <v>71.3</v>
      </c>
      <c r="D494" s="32" t="s">
        <v>524</v>
      </c>
      <c r="E494" s="32" t="s">
        <v>2050</v>
      </c>
      <c r="F494" s="33"/>
    </row>
    <row r="495" ht="20.1" customHeight="1" spans="1:6">
      <c r="A495" s="31">
        <v>493</v>
      </c>
      <c r="B495" s="32" t="s">
        <v>2487</v>
      </c>
      <c r="C495" s="32">
        <v>71.3</v>
      </c>
      <c r="D495" s="32" t="s">
        <v>524</v>
      </c>
      <c r="E495" s="32" t="s">
        <v>2050</v>
      </c>
      <c r="F495" s="33"/>
    </row>
    <row r="496" ht="20.1" customHeight="1" spans="1:6">
      <c r="A496" s="31">
        <v>494</v>
      </c>
      <c r="B496" s="32" t="s">
        <v>2488</v>
      </c>
      <c r="C496" s="32">
        <v>71.3</v>
      </c>
      <c r="D496" s="32" t="s">
        <v>524</v>
      </c>
      <c r="E496" s="32" t="s">
        <v>2050</v>
      </c>
      <c r="F496" s="33"/>
    </row>
    <row r="497" ht="20.1" customHeight="1" spans="1:6">
      <c r="A497" s="31">
        <v>495</v>
      </c>
      <c r="B497" s="32" t="s">
        <v>2489</v>
      </c>
      <c r="C497" s="32">
        <v>98.36</v>
      </c>
      <c r="D497" s="32" t="s">
        <v>495</v>
      </c>
      <c r="E497" s="32" t="s">
        <v>2059</v>
      </c>
      <c r="F497" s="33"/>
    </row>
    <row r="498" ht="20.1" customHeight="1" spans="1:6">
      <c r="A498" s="31">
        <v>496</v>
      </c>
      <c r="B498" s="32" t="s">
        <v>2490</v>
      </c>
      <c r="C498" s="32">
        <v>98.36</v>
      </c>
      <c r="D498" s="32" t="s">
        <v>495</v>
      </c>
      <c r="E498" s="32" t="s">
        <v>2059</v>
      </c>
      <c r="F498" s="33"/>
    </row>
    <row r="499" ht="20.1" customHeight="1" spans="1:6">
      <c r="A499" s="31">
        <v>497</v>
      </c>
      <c r="B499" s="32" t="s">
        <v>2491</v>
      </c>
      <c r="C499" s="32">
        <v>98.36</v>
      </c>
      <c r="D499" s="32" t="s">
        <v>495</v>
      </c>
      <c r="E499" s="32" t="s">
        <v>2059</v>
      </c>
      <c r="F499" s="33"/>
    </row>
    <row r="500" ht="20.1" customHeight="1" spans="1:6">
      <c r="A500" s="31">
        <v>498</v>
      </c>
      <c r="B500" s="32" t="s">
        <v>2492</v>
      </c>
      <c r="C500" s="32">
        <v>98.36</v>
      </c>
      <c r="D500" s="32" t="s">
        <v>495</v>
      </c>
      <c r="E500" s="32" t="s">
        <v>2059</v>
      </c>
      <c r="F500" s="33"/>
    </row>
    <row r="501" ht="20.1" customHeight="1" spans="1:6">
      <c r="A501" s="31">
        <v>499</v>
      </c>
      <c r="B501" s="32" t="s">
        <v>2493</v>
      </c>
      <c r="C501" s="32">
        <v>98.36</v>
      </c>
      <c r="D501" s="32" t="s">
        <v>495</v>
      </c>
      <c r="E501" s="32" t="s">
        <v>2059</v>
      </c>
      <c r="F501" s="33"/>
    </row>
    <row r="502" ht="20.1" customHeight="1" spans="1:6">
      <c r="A502" s="31">
        <v>500</v>
      </c>
      <c r="B502" s="32" t="s">
        <v>2494</v>
      </c>
      <c r="C502" s="32">
        <v>98.36</v>
      </c>
      <c r="D502" s="32" t="s">
        <v>495</v>
      </c>
      <c r="E502" s="32" t="s">
        <v>2059</v>
      </c>
      <c r="F502" s="33"/>
    </row>
    <row r="503" ht="20.1" customHeight="1" spans="1:6">
      <c r="A503" s="31">
        <v>501</v>
      </c>
      <c r="B503" s="32" t="s">
        <v>2495</v>
      </c>
      <c r="C503" s="32">
        <v>98.36</v>
      </c>
      <c r="D503" s="32" t="s">
        <v>495</v>
      </c>
      <c r="E503" s="32" t="s">
        <v>2059</v>
      </c>
      <c r="F503" s="33"/>
    </row>
    <row r="504" ht="20.1" customHeight="1" spans="1:6">
      <c r="A504" s="31">
        <v>502</v>
      </c>
      <c r="B504" s="32" t="s">
        <v>2496</v>
      </c>
      <c r="C504" s="32">
        <v>98.36</v>
      </c>
      <c r="D504" s="32" t="s">
        <v>495</v>
      </c>
      <c r="E504" s="32" t="s">
        <v>2059</v>
      </c>
      <c r="F504" s="33"/>
    </row>
    <row r="505" ht="20.1" customHeight="1" spans="1:6">
      <c r="A505" s="31">
        <v>503</v>
      </c>
      <c r="B505" s="32" t="s">
        <v>2497</v>
      </c>
      <c r="C505" s="32">
        <v>98.36</v>
      </c>
      <c r="D505" s="32" t="s">
        <v>495</v>
      </c>
      <c r="E505" s="32" t="s">
        <v>2059</v>
      </c>
      <c r="F505" s="33"/>
    </row>
    <row r="506" ht="20.1" customHeight="1" spans="1:6">
      <c r="A506" s="31">
        <v>504</v>
      </c>
      <c r="B506" s="32" t="s">
        <v>2498</v>
      </c>
      <c r="C506" s="32">
        <v>98.36</v>
      </c>
      <c r="D506" s="32" t="s">
        <v>495</v>
      </c>
      <c r="E506" s="32" t="s">
        <v>2059</v>
      </c>
      <c r="F506" s="33"/>
    </row>
    <row r="507" ht="20.1" customHeight="1" spans="1:6">
      <c r="A507" s="31">
        <v>505</v>
      </c>
      <c r="B507" s="32" t="s">
        <v>2499</v>
      </c>
      <c r="C507" s="32">
        <v>98.36</v>
      </c>
      <c r="D507" s="32" t="s">
        <v>495</v>
      </c>
      <c r="E507" s="32" t="s">
        <v>2059</v>
      </c>
      <c r="F507" s="33"/>
    </row>
    <row r="508" ht="20.1" customHeight="1" spans="1:6">
      <c r="A508" s="31">
        <v>506</v>
      </c>
      <c r="B508" s="32" t="s">
        <v>2500</v>
      </c>
      <c r="C508" s="32">
        <v>98.36</v>
      </c>
      <c r="D508" s="32" t="s">
        <v>495</v>
      </c>
      <c r="E508" s="32" t="s">
        <v>2059</v>
      </c>
      <c r="F508" s="33"/>
    </row>
    <row r="509" ht="20.1" customHeight="1" spans="1:6">
      <c r="A509" s="31">
        <v>507</v>
      </c>
      <c r="B509" s="32" t="s">
        <v>2501</v>
      </c>
      <c r="C509" s="32">
        <v>71.05</v>
      </c>
      <c r="D509" s="32" t="s">
        <v>524</v>
      </c>
      <c r="E509" s="32" t="s">
        <v>2053</v>
      </c>
      <c r="F509" s="33"/>
    </row>
    <row r="510" ht="20.1" customHeight="1" spans="1:6">
      <c r="A510" s="31">
        <v>508</v>
      </c>
      <c r="B510" s="32" t="s">
        <v>2502</v>
      </c>
      <c r="C510" s="32">
        <v>71.05</v>
      </c>
      <c r="D510" s="32" t="s">
        <v>524</v>
      </c>
      <c r="E510" s="32" t="s">
        <v>2053</v>
      </c>
      <c r="F510" s="33"/>
    </row>
    <row r="511" ht="20.1" customHeight="1" spans="1:6">
      <c r="A511" s="31">
        <v>509</v>
      </c>
      <c r="B511" s="32" t="s">
        <v>2503</v>
      </c>
      <c r="C511" s="32">
        <v>98.36</v>
      </c>
      <c r="D511" s="32" t="s">
        <v>495</v>
      </c>
      <c r="E511" s="32" t="s">
        <v>2059</v>
      </c>
      <c r="F511" s="33"/>
    </row>
    <row r="512" ht="20.1" customHeight="1" spans="1:6">
      <c r="A512" s="31">
        <v>510</v>
      </c>
      <c r="B512" s="32" t="s">
        <v>2504</v>
      </c>
      <c r="C512" s="32">
        <v>71.3</v>
      </c>
      <c r="D512" s="32" t="s">
        <v>524</v>
      </c>
      <c r="E512" s="32" t="s">
        <v>2050</v>
      </c>
      <c r="F512" s="33"/>
    </row>
    <row r="513" ht="20.1" customHeight="1" spans="1:6">
      <c r="A513" s="31">
        <v>511</v>
      </c>
      <c r="B513" s="32" t="s">
        <v>2505</v>
      </c>
      <c r="C513" s="32">
        <v>71.28</v>
      </c>
      <c r="D513" s="32" t="s">
        <v>524</v>
      </c>
      <c r="E513" s="32" t="s">
        <v>2050</v>
      </c>
      <c r="F513" s="33"/>
    </row>
    <row r="514" ht="20.1" customHeight="1" spans="1:6">
      <c r="A514" s="31">
        <v>512</v>
      </c>
      <c r="B514" s="32" t="s">
        <v>2506</v>
      </c>
      <c r="C514" s="32">
        <v>71.03</v>
      </c>
      <c r="D514" s="32" t="s">
        <v>524</v>
      </c>
      <c r="E514" s="32" t="s">
        <v>2053</v>
      </c>
      <c r="F514" s="33"/>
    </row>
    <row r="515" ht="20.1" customHeight="1" spans="1:6">
      <c r="A515" s="31">
        <v>513</v>
      </c>
      <c r="B515" s="32" t="s">
        <v>2507</v>
      </c>
      <c r="C515" s="32">
        <v>98.34</v>
      </c>
      <c r="D515" s="32" t="s">
        <v>495</v>
      </c>
      <c r="E515" s="32" t="s">
        <v>2059</v>
      </c>
      <c r="F515" s="33"/>
    </row>
    <row r="516" ht="20.1" customHeight="1" spans="1:6">
      <c r="A516" s="31">
        <v>514</v>
      </c>
      <c r="B516" s="32" t="s">
        <v>2508</v>
      </c>
      <c r="C516" s="32">
        <v>60.8</v>
      </c>
      <c r="D516" s="32" t="s">
        <v>524</v>
      </c>
      <c r="E516" s="32" t="s">
        <v>2050</v>
      </c>
      <c r="F516" s="33"/>
    </row>
    <row r="517" ht="20.1" customHeight="1" spans="1:6">
      <c r="A517" s="31">
        <v>515</v>
      </c>
      <c r="B517" s="32" t="s">
        <v>2509</v>
      </c>
      <c r="C517" s="32">
        <v>60.8</v>
      </c>
      <c r="D517" s="32" t="s">
        <v>524</v>
      </c>
      <c r="E517" s="32" t="s">
        <v>2056</v>
      </c>
      <c r="F517" s="33"/>
    </row>
    <row r="518" ht="20.1" customHeight="1" spans="1:6">
      <c r="A518" s="31">
        <v>516</v>
      </c>
      <c r="B518" s="32" t="s">
        <v>1727</v>
      </c>
      <c r="C518" s="32">
        <v>70</v>
      </c>
      <c r="D518" s="32" t="s">
        <v>524</v>
      </c>
      <c r="E518" s="32" t="s">
        <v>2053</v>
      </c>
      <c r="F518" s="33"/>
    </row>
    <row r="519" ht="20.1" customHeight="1" spans="1:6">
      <c r="A519" s="31">
        <v>517</v>
      </c>
      <c r="B519" s="32" t="s">
        <v>2510</v>
      </c>
      <c r="C519" s="32">
        <v>98.34</v>
      </c>
      <c r="D519" s="32" t="s">
        <v>495</v>
      </c>
      <c r="E519" s="32" t="s">
        <v>2059</v>
      </c>
      <c r="F519" s="33"/>
    </row>
    <row r="520" ht="20.1" customHeight="1" spans="1:6">
      <c r="A520" s="31">
        <v>518</v>
      </c>
      <c r="B520" s="32" t="s">
        <v>2511</v>
      </c>
      <c r="C520" s="32">
        <v>70.56</v>
      </c>
      <c r="D520" s="32" t="s">
        <v>524</v>
      </c>
      <c r="E520" s="32" t="s">
        <v>2050</v>
      </c>
      <c r="F520" s="33"/>
    </row>
    <row r="521" ht="20.1" customHeight="1" spans="1:6">
      <c r="A521" s="31">
        <v>519</v>
      </c>
      <c r="B521" s="32" t="s">
        <v>2512</v>
      </c>
      <c r="C521" s="32">
        <v>70</v>
      </c>
      <c r="D521" s="32" t="s">
        <v>524</v>
      </c>
      <c r="E521" s="32" t="s">
        <v>2053</v>
      </c>
      <c r="F521" s="33"/>
    </row>
    <row r="522" ht="20.1" customHeight="1" spans="1:6">
      <c r="A522" s="31">
        <v>520</v>
      </c>
      <c r="B522" s="32" t="s">
        <v>2513</v>
      </c>
      <c r="C522" s="32">
        <v>70.57</v>
      </c>
      <c r="D522" s="32" t="s">
        <v>524</v>
      </c>
      <c r="E522" s="32" t="s">
        <v>2050</v>
      </c>
      <c r="F522" s="33"/>
    </row>
    <row r="523" ht="20.1" customHeight="1" spans="1:6">
      <c r="A523" s="31">
        <v>521</v>
      </c>
      <c r="B523" s="32" t="s">
        <v>2514</v>
      </c>
      <c r="C523" s="32">
        <v>98.34</v>
      </c>
      <c r="D523" s="32" t="s">
        <v>495</v>
      </c>
      <c r="E523" s="32" t="s">
        <v>2059</v>
      </c>
      <c r="F523" s="33"/>
    </row>
    <row r="524" ht="20.1" customHeight="1" spans="1:6">
      <c r="A524" s="31">
        <v>522</v>
      </c>
      <c r="B524" s="32" t="s">
        <v>2515</v>
      </c>
      <c r="C524" s="32">
        <v>60.8</v>
      </c>
      <c r="D524" s="32" t="s">
        <v>524</v>
      </c>
      <c r="E524" s="32" t="s">
        <v>2050</v>
      </c>
      <c r="F524" s="33"/>
    </row>
    <row r="525" ht="20.1" customHeight="1" spans="1:6">
      <c r="A525" s="31">
        <v>523</v>
      </c>
      <c r="B525" s="32" t="s">
        <v>2516</v>
      </c>
      <c r="C525" s="32">
        <v>71.28</v>
      </c>
      <c r="D525" s="32" t="s">
        <v>524</v>
      </c>
      <c r="E525" s="32" t="s">
        <v>2056</v>
      </c>
      <c r="F525" s="33"/>
    </row>
    <row r="526" ht="20.1" customHeight="1" spans="1:6">
      <c r="A526" s="31">
        <v>524</v>
      </c>
      <c r="B526" s="32" t="s">
        <v>2517</v>
      </c>
      <c r="C526" s="32">
        <v>98.34</v>
      </c>
      <c r="D526" s="32" t="s">
        <v>495</v>
      </c>
      <c r="E526" s="32" t="s">
        <v>2059</v>
      </c>
      <c r="F526" s="33"/>
    </row>
    <row r="527" ht="20.1" customHeight="1" spans="1:6">
      <c r="A527" s="31">
        <v>525</v>
      </c>
      <c r="B527" s="32" t="s">
        <v>2518</v>
      </c>
      <c r="C527" s="32">
        <v>60.8</v>
      </c>
      <c r="D527" s="32" t="s">
        <v>524</v>
      </c>
      <c r="E527" s="32" t="s">
        <v>2050</v>
      </c>
      <c r="F527" s="33"/>
    </row>
    <row r="528" ht="20.1" customHeight="1" spans="1:6">
      <c r="A528" s="31">
        <v>526</v>
      </c>
      <c r="B528" s="32" t="s">
        <v>635</v>
      </c>
      <c r="C528" s="32">
        <v>70.57</v>
      </c>
      <c r="D528" s="32" t="s">
        <v>524</v>
      </c>
      <c r="E528" s="32" t="s">
        <v>2056</v>
      </c>
      <c r="F528" s="33"/>
    </row>
    <row r="529" ht="20.1" customHeight="1" spans="1:6">
      <c r="A529" s="31">
        <v>527</v>
      </c>
      <c r="B529" s="32" t="s">
        <v>2519</v>
      </c>
      <c r="C529" s="32">
        <v>60.82</v>
      </c>
      <c r="D529" s="32" t="s">
        <v>524</v>
      </c>
      <c r="E529" s="32" t="s">
        <v>2056</v>
      </c>
      <c r="F529" s="33"/>
    </row>
    <row r="530" ht="20.1" customHeight="1" spans="1:6">
      <c r="A530" s="31">
        <v>528</v>
      </c>
      <c r="B530" s="32" t="s">
        <v>2520</v>
      </c>
      <c r="C530" s="32">
        <v>71.05</v>
      </c>
      <c r="D530" s="32" t="s">
        <v>524</v>
      </c>
      <c r="E530" s="32" t="s">
        <v>2053</v>
      </c>
      <c r="F530" s="33"/>
    </row>
    <row r="531" ht="20.1" customHeight="1" spans="1:6">
      <c r="A531" s="31">
        <v>529</v>
      </c>
      <c r="B531" s="32" t="s">
        <v>2521</v>
      </c>
      <c r="C531" s="32">
        <v>71.3</v>
      </c>
      <c r="D531" s="32" t="s">
        <v>524</v>
      </c>
      <c r="E531" s="32" t="s">
        <v>2056</v>
      </c>
      <c r="F531" s="33"/>
    </row>
    <row r="532" ht="20.1" customHeight="1" spans="1:6">
      <c r="A532" s="31">
        <v>530</v>
      </c>
      <c r="B532" s="32" t="s">
        <v>2522</v>
      </c>
      <c r="C532" s="32">
        <v>60.82</v>
      </c>
      <c r="D532" s="32" t="s">
        <v>524</v>
      </c>
      <c r="E532" s="32" t="s">
        <v>2056</v>
      </c>
      <c r="F532" s="33"/>
    </row>
    <row r="533" ht="20.1" customHeight="1" spans="1:6">
      <c r="A533" s="31">
        <v>531</v>
      </c>
      <c r="B533" s="32" t="s">
        <v>631</v>
      </c>
      <c r="C533" s="32">
        <v>60.07</v>
      </c>
      <c r="D533" s="32" t="s">
        <v>524</v>
      </c>
      <c r="E533" s="32" t="s">
        <v>2050</v>
      </c>
      <c r="F533" s="33"/>
    </row>
    <row r="534" ht="20.1" customHeight="1" spans="1:6">
      <c r="A534" s="31">
        <v>532</v>
      </c>
      <c r="B534" s="32" t="s">
        <v>597</v>
      </c>
      <c r="C534" s="32">
        <v>70.02</v>
      </c>
      <c r="D534" s="32" t="s">
        <v>524</v>
      </c>
      <c r="E534" s="32" t="s">
        <v>2053</v>
      </c>
      <c r="F534" s="33"/>
    </row>
    <row r="535" ht="20.1" customHeight="1" spans="1:6">
      <c r="A535" s="31">
        <v>533</v>
      </c>
      <c r="B535" s="32" t="s">
        <v>2523</v>
      </c>
      <c r="C535" s="32">
        <v>60.82</v>
      </c>
      <c r="D535" s="32" t="s">
        <v>524</v>
      </c>
      <c r="E535" s="32" t="s">
        <v>2050</v>
      </c>
      <c r="F535" s="33"/>
    </row>
    <row r="536" ht="20.1" customHeight="1" spans="1:6">
      <c r="A536" s="31">
        <v>534</v>
      </c>
      <c r="B536" s="32" t="s">
        <v>2524</v>
      </c>
      <c r="C536" s="32">
        <v>71.3</v>
      </c>
      <c r="D536" s="32" t="s">
        <v>524</v>
      </c>
      <c r="E536" s="32" t="s">
        <v>2056</v>
      </c>
      <c r="F536" s="33"/>
    </row>
    <row r="537" ht="20.1" customHeight="1" spans="1:6">
      <c r="A537" s="31">
        <v>535</v>
      </c>
      <c r="B537" s="32" t="s">
        <v>761</v>
      </c>
      <c r="C537" s="32">
        <v>70.57</v>
      </c>
      <c r="D537" s="32" t="s">
        <v>524</v>
      </c>
      <c r="E537" s="32" t="s">
        <v>2056</v>
      </c>
      <c r="F537" s="33"/>
    </row>
    <row r="538" ht="20.1" customHeight="1" spans="1:6">
      <c r="A538" s="31">
        <v>536</v>
      </c>
      <c r="B538" s="32" t="s">
        <v>779</v>
      </c>
      <c r="C538" s="32">
        <v>70.57</v>
      </c>
      <c r="D538" s="32" t="s">
        <v>524</v>
      </c>
      <c r="E538" s="32" t="s">
        <v>2056</v>
      </c>
      <c r="F538" s="33"/>
    </row>
    <row r="539" ht="20.1" customHeight="1" spans="1:6">
      <c r="A539" s="31">
        <v>537</v>
      </c>
      <c r="B539" s="32" t="s">
        <v>2525</v>
      </c>
      <c r="C539" s="32">
        <v>60.82</v>
      </c>
      <c r="D539" s="32" t="s">
        <v>524</v>
      </c>
      <c r="E539" s="32" t="s">
        <v>2056</v>
      </c>
      <c r="F539" s="33"/>
    </row>
    <row r="540" ht="20.1" customHeight="1" spans="1:6">
      <c r="A540" s="31">
        <v>538</v>
      </c>
      <c r="B540" s="32" t="s">
        <v>2526</v>
      </c>
      <c r="C540" s="32">
        <v>71.3</v>
      </c>
      <c r="D540" s="32" t="s">
        <v>524</v>
      </c>
      <c r="E540" s="32" t="s">
        <v>2056</v>
      </c>
      <c r="F540" s="33"/>
    </row>
    <row r="541" ht="20.1" customHeight="1" spans="1:6">
      <c r="A541" s="31">
        <v>539</v>
      </c>
      <c r="B541" s="32" t="s">
        <v>582</v>
      </c>
      <c r="C541" s="32">
        <v>60.07</v>
      </c>
      <c r="D541" s="32" t="s">
        <v>524</v>
      </c>
      <c r="E541" s="32" t="s">
        <v>2056</v>
      </c>
      <c r="F541" s="33"/>
    </row>
    <row r="542" ht="20.1" customHeight="1" spans="1:6">
      <c r="A542" s="31">
        <v>540</v>
      </c>
      <c r="B542" s="32" t="s">
        <v>2527</v>
      </c>
      <c r="C542" s="32">
        <v>71.3</v>
      </c>
      <c r="D542" s="32" t="s">
        <v>524</v>
      </c>
      <c r="E542" s="32" t="s">
        <v>2056</v>
      </c>
      <c r="F542" s="33"/>
    </row>
    <row r="543" ht="20.1" customHeight="1" spans="1:6">
      <c r="A543" s="31">
        <v>541</v>
      </c>
      <c r="B543" s="32" t="s">
        <v>2528</v>
      </c>
      <c r="C543" s="32">
        <v>60.82</v>
      </c>
      <c r="D543" s="32" t="s">
        <v>524</v>
      </c>
      <c r="E543" s="32" t="s">
        <v>2050</v>
      </c>
      <c r="F543" s="33"/>
    </row>
    <row r="544" ht="20.1" customHeight="1" spans="1:6">
      <c r="A544" s="31">
        <v>542</v>
      </c>
      <c r="B544" s="32" t="s">
        <v>2529</v>
      </c>
      <c r="C544" s="32">
        <v>71.05</v>
      </c>
      <c r="D544" s="32" t="s">
        <v>524</v>
      </c>
      <c r="E544" s="32" t="s">
        <v>2053</v>
      </c>
      <c r="F544" s="33"/>
    </row>
    <row r="545" ht="20.1" customHeight="1" spans="1:6">
      <c r="A545" s="31">
        <v>543</v>
      </c>
      <c r="B545" s="32" t="s">
        <v>2530</v>
      </c>
      <c r="C545" s="32">
        <v>60.82</v>
      </c>
      <c r="D545" s="32" t="s">
        <v>524</v>
      </c>
      <c r="E545" s="32" t="s">
        <v>2056</v>
      </c>
      <c r="F545" s="33"/>
    </row>
    <row r="546" ht="20.1" customHeight="1" spans="1:6">
      <c r="A546" s="31">
        <v>544</v>
      </c>
      <c r="B546" s="32" t="s">
        <v>599</v>
      </c>
      <c r="C546" s="32">
        <v>70.57</v>
      </c>
      <c r="D546" s="32" t="s">
        <v>524</v>
      </c>
      <c r="E546" s="32" t="s">
        <v>2056</v>
      </c>
      <c r="F546" s="33"/>
    </row>
    <row r="547" ht="20.1" customHeight="1" spans="1:6">
      <c r="A547" s="31">
        <v>545</v>
      </c>
      <c r="B547" s="32" t="s">
        <v>2531</v>
      </c>
      <c r="C547" s="32">
        <v>71.3</v>
      </c>
      <c r="D547" s="32" t="s">
        <v>524</v>
      </c>
      <c r="E547" s="32" t="s">
        <v>2056</v>
      </c>
      <c r="F547" s="33"/>
    </row>
    <row r="548" ht="20.1" customHeight="1" spans="1:6">
      <c r="A548" s="31">
        <v>546</v>
      </c>
      <c r="B548" s="32" t="s">
        <v>2532</v>
      </c>
      <c r="C548" s="32">
        <v>71.3</v>
      </c>
      <c r="D548" s="32" t="s">
        <v>524</v>
      </c>
      <c r="E548" s="32" t="s">
        <v>2056</v>
      </c>
      <c r="F548" s="33"/>
    </row>
    <row r="549" ht="20.1" customHeight="1" spans="1:6">
      <c r="A549" s="31">
        <v>547</v>
      </c>
      <c r="B549" s="32" t="s">
        <v>671</v>
      </c>
      <c r="C549" s="32">
        <v>70.57</v>
      </c>
      <c r="D549" s="32" t="s">
        <v>524</v>
      </c>
      <c r="E549" s="32" t="s">
        <v>2056</v>
      </c>
      <c r="F549" s="33"/>
    </row>
    <row r="550" ht="20.1" customHeight="1" spans="1:6">
      <c r="A550" s="31">
        <v>548</v>
      </c>
      <c r="B550" s="32" t="s">
        <v>689</v>
      </c>
      <c r="C550" s="32">
        <v>70.57</v>
      </c>
      <c r="D550" s="32" t="s">
        <v>524</v>
      </c>
      <c r="E550" s="32" t="s">
        <v>2056</v>
      </c>
      <c r="F550" s="33"/>
    </row>
    <row r="551" ht="20.1" customHeight="1" spans="1:6">
      <c r="A551" s="31">
        <v>549</v>
      </c>
      <c r="B551" s="32" t="s">
        <v>2533</v>
      </c>
      <c r="C551" s="32">
        <v>71.3</v>
      </c>
      <c r="D551" s="32" t="s">
        <v>524</v>
      </c>
      <c r="E551" s="32" t="s">
        <v>2056</v>
      </c>
      <c r="F551" s="33"/>
    </row>
    <row r="552" ht="20.1" customHeight="1" spans="1:6">
      <c r="A552" s="31">
        <v>550</v>
      </c>
      <c r="B552" s="32" t="s">
        <v>707</v>
      </c>
      <c r="C552" s="32">
        <v>70.57</v>
      </c>
      <c r="D552" s="32" t="s">
        <v>524</v>
      </c>
      <c r="E552" s="32" t="s">
        <v>2056</v>
      </c>
      <c r="F552" s="33"/>
    </row>
    <row r="553" ht="20.1" customHeight="1" spans="1:6">
      <c r="A553" s="31">
        <v>551</v>
      </c>
      <c r="B553" s="32" t="s">
        <v>2534</v>
      </c>
      <c r="C553" s="32">
        <v>131.02</v>
      </c>
      <c r="D553" s="32" t="s">
        <v>499</v>
      </c>
      <c r="E553" s="32" t="s">
        <v>2049</v>
      </c>
      <c r="F553" s="33"/>
    </row>
    <row r="554" ht="20.1" customHeight="1" spans="1:6">
      <c r="A554" s="31">
        <v>552</v>
      </c>
      <c r="B554" s="32" t="s">
        <v>2535</v>
      </c>
      <c r="C554" s="32">
        <v>131.02</v>
      </c>
      <c r="D554" s="32" t="s">
        <v>499</v>
      </c>
      <c r="E554" s="32" t="s">
        <v>2049</v>
      </c>
      <c r="F554" s="33"/>
    </row>
    <row r="555" ht="20.1" customHeight="1" spans="1:6">
      <c r="A555" s="31">
        <v>553</v>
      </c>
      <c r="B555" s="32" t="s">
        <v>2536</v>
      </c>
      <c r="C555" s="32">
        <v>131.02</v>
      </c>
      <c r="D555" s="32" t="s">
        <v>499</v>
      </c>
      <c r="E555" s="32" t="s">
        <v>2049</v>
      </c>
      <c r="F555" s="33"/>
    </row>
    <row r="556" ht="20.1" customHeight="1" spans="1:6">
      <c r="A556" s="31">
        <v>554</v>
      </c>
      <c r="B556" s="32" t="s">
        <v>2537</v>
      </c>
      <c r="C556" s="32">
        <v>131.02</v>
      </c>
      <c r="D556" s="32" t="s">
        <v>499</v>
      </c>
      <c r="E556" s="32" t="s">
        <v>2049</v>
      </c>
      <c r="F556" s="33"/>
    </row>
    <row r="557" ht="20.1" customHeight="1" spans="1:6">
      <c r="A557" s="31">
        <v>555</v>
      </c>
      <c r="B557" s="32" t="s">
        <v>2538</v>
      </c>
      <c r="C557" s="32">
        <v>131.02</v>
      </c>
      <c r="D557" s="32" t="s">
        <v>499</v>
      </c>
      <c r="E557" s="32" t="s">
        <v>2049</v>
      </c>
      <c r="F557" s="33"/>
    </row>
    <row r="558" ht="20.1" customHeight="1" spans="1:6">
      <c r="A558" s="31">
        <v>556</v>
      </c>
      <c r="B558" s="32" t="s">
        <v>2539</v>
      </c>
      <c r="C558" s="32">
        <v>131.02</v>
      </c>
      <c r="D558" s="32" t="s">
        <v>499</v>
      </c>
      <c r="E558" s="32" t="s">
        <v>2049</v>
      </c>
      <c r="F558" s="33"/>
    </row>
    <row r="559" ht="20.1" customHeight="1" spans="1:6">
      <c r="A559" s="31">
        <v>557</v>
      </c>
      <c r="B559" s="32" t="s">
        <v>2540</v>
      </c>
      <c r="C559" s="32">
        <v>131.02</v>
      </c>
      <c r="D559" s="32" t="s">
        <v>499</v>
      </c>
      <c r="E559" s="32" t="s">
        <v>2049</v>
      </c>
      <c r="F559" s="33"/>
    </row>
    <row r="560" ht="20.1" customHeight="1" spans="1:6">
      <c r="A560" s="31">
        <v>558</v>
      </c>
      <c r="B560" s="32" t="s">
        <v>2541</v>
      </c>
      <c r="C560" s="32">
        <v>131.02</v>
      </c>
      <c r="D560" s="32" t="s">
        <v>499</v>
      </c>
      <c r="E560" s="32" t="s">
        <v>2049</v>
      </c>
      <c r="F560" s="33"/>
    </row>
    <row r="561" ht="20.1" customHeight="1" spans="1:6">
      <c r="A561" s="31">
        <v>559</v>
      </c>
      <c r="B561" s="32" t="s">
        <v>2542</v>
      </c>
      <c r="C561" s="32">
        <v>131.02</v>
      </c>
      <c r="D561" s="32" t="s">
        <v>499</v>
      </c>
      <c r="E561" s="32" t="s">
        <v>2049</v>
      </c>
      <c r="F561" s="33"/>
    </row>
    <row r="562" ht="20.1" customHeight="1" spans="1:6">
      <c r="A562" s="31">
        <v>560</v>
      </c>
      <c r="B562" s="32" t="s">
        <v>2543</v>
      </c>
      <c r="C562" s="32">
        <v>131.02</v>
      </c>
      <c r="D562" s="32" t="s">
        <v>499</v>
      </c>
      <c r="E562" s="32" t="s">
        <v>2049</v>
      </c>
      <c r="F562" s="33"/>
    </row>
    <row r="563" ht="20.1" customHeight="1" spans="1:6">
      <c r="A563" s="31">
        <v>561</v>
      </c>
      <c r="B563" s="32" t="s">
        <v>2544</v>
      </c>
      <c r="C563" s="32">
        <v>131.02</v>
      </c>
      <c r="D563" s="32" t="s">
        <v>499</v>
      </c>
      <c r="E563" s="32" t="s">
        <v>2049</v>
      </c>
      <c r="F563" s="33"/>
    </row>
    <row r="564" ht="20.1" customHeight="1" spans="1:6">
      <c r="A564" s="31">
        <v>562</v>
      </c>
      <c r="B564" s="32" t="s">
        <v>2545</v>
      </c>
      <c r="C564" s="32">
        <v>131.02</v>
      </c>
      <c r="D564" s="32" t="s">
        <v>499</v>
      </c>
      <c r="E564" s="32" t="s">
        <v>2049</v>
      </c>
      <c r="F564" s="33"/>
    </row>
    <row r="565" ht="20.1" customHeight="1" spans="1:6">
      <c r="A565" s="31">
        <v>563</v>
      </c>
      <c r="B565" s="32" t="s">
        <v>2546</v>
      </c>
      <c r="C565" s="32">
        <v>131.02</v>
      </c>
      <c r="D565" s="32" t="s">
        <v>499</v>
      </c>
      <c r="E565" s="32" t="s">
        <v>2049</v>
      </c>
      <c r="F565" s="33"/>
    </row>
    <row r="566" ht="20.1" customHeight="1" spans="1:6">
      <c r="A566" s="31">
        <v>564</v>
      </c>
      <c r="B566" s="32" t="s">
        <v>2547</v>
      </c>
      <c r="C566" s="32">
        <v>131.02</v>
      </c>
      <c r="D566" s="32" t="s">
        <v>499</v>
      </c>
      <c r="E566" s="32" t="s">
        <v>2049</v>
      </c>
      <c r="F566" s="33"/>
    </row>
    <row r="567" ht="20.1" customHeight="1" spans="1:6">
      <c r="A567" s="31">
        <v>565</v>
      </c>
      <c r="B567" s="32" t="s">
        <v>2548</v>
      </c>
      <c r="C567" s="32">
        <v>131.02</v>
      </c>
      <c r="D567" s="32" t="s">
        <v>499</v>
      </c>
      <c r="E567" s="32" t="s">
        <v>2049</v>
      </c>
      <c r="F567" s="33"/>
    </row>
    <row r="568" ht="20.1" customHeight="1" spans="1:6">
      <c r="A568" s="31">
        <v>566</v>
      </c>
      <c r="B568" s="32" t="s">
        <v>2549</v>
      </c>
      <c r="C568" s="32">
        <v>131.02</v>
      </c>
      <c r="D568" s="32" t="s">
        <v>499</v>
      </c>
      <c r="E568" s="32" t="s">
        <v>2049</v>
      </c>
      <c r="F568" s="33"/>
    </row>
    <row r="569" ht="20.1" customHeight="1" spans="1:6">
      <c r="A569" s="31">
        <v>567</v>
      </c>
      <c r="B569" s="32" t="s">
        <v>2550</v>
      </c>
      <c r="C569" s="32">
        <v>131.02</v>
      </c>
      <c r="D569" s="32" t="s">
        <v>499</v>
      </c>
      <c r="E569" s="32" t="s">
        <v>2049</v>
      </c>
      <c r="F569" s="33"/>
    </row>
    <row r="570" ht="20.1" customHeight="1" spans="1:6">
      <c r="A570" s="31">
        <v>568</v>
      </c>
      <c r="B570" s="32" t="s">
        <v>2551</v>
      </c>
      <c r="C570" s="32">
        <v>131.02</v>
      </c>
      <c r="D570" s="32" t="s">
        <v>499</v>
      </c>
      <c r="E570" s="32" t="s">
        <v>2049</v>
      </c>
      <c r="F570" s="33"/>
    </row>
    <row r="571" ht="20.1" customHeight="1" spans="1:6">
      <c r="A571" s="31">
        <v>569</v>
      </c>
      <c r="B571" s="32" t="s">
        <v>2552</v>
      </c>
      <c r="C571" s="32">
        <v>131.02</v>
      </c>
      <c r="D571" s="32" t="s">
        <v>499</v>
      </c>
      <c r="E571" s="32" t="s">
        <v>2049</v>
      </c>
      <c r="F571" s="33"/>
    </row>
    <row r="572" ht="20.1" customHeight="1" spans="1:6">
      <c r="A572" s="31">
        <v>570</v>
      </c>
      <c r="B572" s="32" t="s">
        <v>2553</v>
      </c>
      <c r="C572" s="32">
        <v>131.02</v>
      </c>
      <c r="D572" s="32" t="s">
        <v>499</v>
      </c>
      <c r="E572" s="32" t="s">
        <v>2049</v>
      </c>
      <c r="F572" s="33"/>
    </row>
    <row r="573" ht="20.1" customHeight="1" spans="1:6">
      <c r="A573" s="31">
        <v>571</v>
      </c>
      <c r="B573" s="32" t="s">
        <v>2554</v>
      </c>
      <c r="C573" s="32">
        <v>131.02</v>
      </c>
      <c r="D573" s="32" t="s">
        <v>499</v>
      </c>
      <c r="E573" s="32" t="s">
        <v>2049</v>
      </c>
      <c r="F573" s="33"/>
    </row>
    <row r="574" ht="20.1" customHeight="1" spans="1:6">
      <c r="A574" s="31">
        <v>572</v>
      </c>
      <c r="B574" s="32" t="s">
        <v>2555</v>
      </c>
      <c r="C574" s="32">
        <v>131.02</v>
      </c>
      <c r="D574" s="32" t="s">
        <v>499</v>
      </c>
      <c r="E574" s="32" t="s">
        <v>2049</v>
      </c>
      <c r="F574" s="33"/>
    </row>
    <row r="575" ht="20.1" customHeight="1" spans="1:6">
      <c r="A575" s="31">
        <v>573</v>
      </c>
      <c r="B575" s="32" t="s">
        <v>2556</v>
      </c>
      <c r="C575" s="32">
        <v>131.02</v>
      </c>
      <c r="D575" s="32" t="s">
        <v>499</v>
      </c>
      <c r="E575" s="32" t="s">
        <v>2049</v>
      </c>
      <c r="F575" s="33"/>
    </row>
    <row r="576" ht="20.1" customHeight="1" spans="1:6">
      <c r="A576" s="31">
        <v>574</v>
      </c>
      <c r="B576" s="32" t="s">
        <v>2557</v>
      </c>
      <c r="C576" s="32">
        <v>131.02</v>
      </c>
      <c r="D576" s="32" t="s">
        <v>499</v>
      </c>
      <c r="E576" s="32" t="s">
        <v>2049</v>
      </c>
      <c r="F576" s="33"/>
    </row>
    <row r="577" ht="20.1" customHeight="1" spans="1:6">
      <c r="A577" s="31">
        <v>575</v>
      </c>
      <c r="B577" s="32" t="s">
        <v>2558</v>
      </c>
      <c r="C577" s="32">
        <v>131.02</v>
      </c>
      <c r="D577" s="32" t="s">
        <v>499</v>
      </c>
      <c r="E577" s="32" t="s">
        <v>2049</v>
      </c>
      <c r="F577" s="33"/>
    </row>
    <row r="578" ht="20.1" customHeight="1" spans="1:6">
      <c r="A578" s="31">
        <v>576</v>
      </c>
      <c r="B578" s="32" t="s">
        <v>2559</v>
      </c>
      <c r="C578" s="32">
        <v>131.02</v>
      </c>
      <c r="D578" s="32" t="s">
        <v>499</v>
      </c>
      <c r="E578" s="32" t="s">
        <v>2049</v>
      </c>
      <c r="F578" s="33"/>
    </row>
    <row r="579" ht="20.1" customHeight="1" spans="1:6">
      <c r="A579" s="31">
        <v>577</v>
      </c>
      <c r="B579" s="32" t="s">
        <v>2560</v>
      </c>
      <c r="C579" s="32">
        <v>131.02</v>
      </c>
      <c r="D579" s="32" t="s">
        <v>499</v>
      </c>
      <c r="E579" s="32" t="s">
        <v>2049</v>
      </c>
      <c r="F579" s="33"/>
    </row>
    <row r="580" ht="20.1" customHeight="1" spans="1:6">
      <c r="A580" s="31">
        <v>578</v>
      </c>
      <c r="B580" s="32" t="s">
        <v>2561</v>
      </c>
      <c r="C580" s="32">
        <v>131.02</v>
      </c>
      <c r="D580" s="32" t="s">
        <v>499</v>
      </c>
      <c r="E580" s="32" t="s">
        <v>2049</v>
      </c>
      <c r="F580" s="33"/>
    </row>
    <row r="581" ht="20.1" customHeight="1" spans="1:6">
      <c r="A581" s="31">
        <v>579</v>
      </c>
      <c r="B581" s="32" t="s">
        <v>2562</v>
      </c>
      <c r="C581" s="32">
        <v>131.02</v>
      </c>
      <c r="D581" s="32" t="s">
        <v>499</v>
      </c>
      <c r="E581" s="32" t="s">
        <v>2049</v>
      </c>
      <c r="F581" s="33"/>
    </row>
    <row r="582" ht="20.1" customHeight="1" spans="1:6">
      <c r="A582" s="31">
        <v>580</v>
      </c>
      <c r="B582" s="32" t="s">
        <v>2563</v>
      </c>
      <c r="C582" s="32">
        <v>131.02</v>
      </c>
      <c r="D582" s="32" t="s">
        <v>499</v>
      </c>
      <c r="E582" s="32" t="s">
        <v>2049</v>
      </c>
      <c r="F582" s="33"/>
    </row>
    <row r="583" ht="20.1" customHeight="1" spans="1:6">
      <c r="A583" s="31">
        <v>581</v>
      </c>
      <c r="B583" s="32" t="s">
        <v>2564</v>
      </c>
      <c r="C583" s="32">
        <v>131.02</v>
      </c>
      <c r="D583" s="32" t="s">
        <v>499</v>
      </c>
      <c r="E583" s="32" t="s">
        <v>2049</v>
      </c>
      <c r="F583" s="33"/>
    </row>
    <row r="584" ht="20.1" customHeight="1" spans="1:6">
      <c r="A584" s="31">
        <v>582</v>
      </c>
      <c r="B584" s="32" t="s">
        <v>2565</v>
      </c>
      <c r="C584" s="32">
        <v>131.02</v>
      </c>
      <c r="D584" s="32" t="s">
        <v>499</v>
      </c>
      <c r="E584" s="32" t="s">
        <v>2049</v>
      </c>
      <c r="F584" s="33"/>
    </row>
    <row r="585" ht="20.1" customHeight="1" spans="1:6">
      <c r="A585" s="31">
        <v>583</v>
      </c>
      <c r="B585" s="32" t="s">
        <v>2566</v>
      </c>
      <c r="C585" s="32">
        <v>131.02</v>
      </c>
      <c r="D585" s="32" t="s">
        <v>499</v>
      </c>
      <c r="E585" s="32" t="s">
        <v>2049</v>
      </c>
      <c r="F585" s="33"/>
    </row>
    <row r="586" ht="20.1" customHeight="1" spans="1:6">
      <c r="A586" s="31">
        <v>584</v>
      </c>
      <c r="B586" s="32" t="s">
        <v>2567</v>
      </c>
      <c r="C586" s="32">
        <v>131.02</v>
      </c>
      <c r="D586" s="32" t="s">
        <v>499</v>
      </c>
      <c r="E586" s="32" t="s">
        <v>2049</v>
      </c>
      <c r="F586" s="33"/>
    </row>
    <row r="587" ht="20.1" customHeight="1" spans="1:6">
      <c r="A587" s="31">
        <v>585</v>
      </c>
      <c r="B587" s="32" t="s">
        <v>2568</v>
      </c>
      <c r="C587" s="32">
        <v>131.02</v>
      </c>
      <c r="D587" s="32" t="s">
        <v>499</v>
      </c>
      <c r="E587" s="32" t="s">
        <v>2049</v>
      </c>
      <c r="F587" s="33"/>
    </row>
    <row r="588" ht="20.1" customHeight="1" spans="1:6">
      <c r="A588" s="31">
        <v>586</v>
      </c>
      <c r="B588" s="32" t="s">
        <v>2569</v>
      </c>
      <c r="C588" s="32">
        <v>131.02</v>
      </c>
      <c r="D588" s="32" t="s">
        <v>499</v>
      </c>
      <c r="E588" s="32" t="s">
        <v>2049</v>
      </c>
      <c r="F588" s="33"/>
    </row>
    <row r="589" ht="20.1" customHeight="1" spans="1:6">
      <c r="A589" s="31">
        <v>587</v>
      </c>
      <c r="B589" s="32" t="s">
        <v>2570</v>
      </c>
      <c r="C589" s="32">
        <v>131.02</v>
      </c>
      <c r="D589" s="32" t="s">
        <v>499</v>
      </c>
      <c r="E589" s="32" t="s">
        <v>2049</v>
      </c>
      <c r="F589" s="33"/>
    </row>
    <row r="590" ht="20.1" customHeight="1" spans="1:6">
      <c r="A590" s="31">
        <v>588</v>
      </c>
      <c r="B590" s="32" t="s">
        <v>2571</v>
      </c>
      <c r="C590" s="32">
        <v>131.02</v>
      </c>
      <c r="D590" s="32" t="s">
        <v>499</v>
      </c>
      <c r="E590" s="32" t="s">
        <v>2049</v>
      </c>
      <c r="F590" s="33"/>
    </row>
    <row r="591" ht="20.1" customHeight="1" spans="1:6">
      <c r="A591" s="31">
        <v>589</v>
      </c>
      <c r="B591" s="32" t="s">
        <v>2572</v>
      </c>
      <c r="C591" s="32">
        <v>131.02</v>
      </c>
      <c r="D591" s="32" t="s">
        <v>499</v>
      </c>
      <c r="E591" s="32" t="s">
        <v>2049</v>
      </c>
      <c r="F591" s="33"/>
    </row>
    <row r="592" ht="20.1" customHeight="1" spans="1:6">
      <c r="A592" s="31">
        <v>590</v>
      </c>
      <c r="B592" s="32" t="s">
        <v>2573</v>
      </c>
      <c r="C592" s="32">
        <v>131.02</v>
      </c>
      <c r="D592" s="32" t="s">
        <v>499</v>
      </c>
      <c r="E592" s="32" t="s">
        <v>2049</v>
      </c>
      <c r="F592" s="33"/>
    </row>
    <row r="593" ht="20.1" customHeight="1" spans="1:6">
      <c r="A593" s="31">
        <v>591</v>
      </c>
      <c r="B593" s="32" t="s">
        <v>2574</v>
      </c>
      <c r="C593" s="32">
        <v>131.02</v>
      </c>
      <c r="D593" s="32" t="s">
        <v>499</v>
      </c>
      <c r="E593" s="32" t="s">
        <v>2049</v>
      </c>
      <c r="F593" s="33"/>
    </row>
    <row r="594" ht="20.1" customHeight="1" spans="1:6">
      <c r="A594" s="31">
        <v>592</v>
      </c>
      <c r="B594" s="32" t="s">
        <v>2575</v>
      </c>
      <c r="C594" s="32">
        <v>131.02</v>
      </c>
      <c r="D594" s="32" t="s">
        <v>499</v>
      </c>
      <c r="E594" s="32" t="s">
        <v>2049</v>
      </c>
      <c r="F594" s="33"/>
    </row>
    <row r="595" ht="20.1" customHeight="1" spans="1:6">
      <c r="A595" s="31">
        <v>593</v>
      </c>
      <c r="B595" s="32" t="s">
        <v>2576</v>
      </c>
      <c r="C595" s="32">
        <v>131.02</v>
      </c>
      <c r="D595" s="32" t="s">
        <v>499</v>
      </c>
      <c r="E595" s="32" t="s">
        <v>2049</v>
      </c>
      <c r="F595" s="33"/>
    </row>
    <row r="596" ht="20.1" customHeight="1" spans="1:6">
      <c r="A596" s="31">
        <v>594</v>
      </c>
      <c r="B596" s="32" t="s">
        <v>2577</v>
      </c>
      <c r="C596" s="32">
        <v>131.02</v>
      </c>
      <c r="D596" s="32" t="s">
        <v>499</v>
      </c>
      <c r="E596" s="32" t="s">
        <v>2049</v>
      </c>
      <c r="F596" s="33"/>
    </row>
    <row r="597" ht="20.1" customHeight="1" spans="1:6">
      <c r="A597" s="31">
        <v>595</v>
      </c>
      <c r="B597" s="32" t="s">
        <v>2578</v>
      </c>
      <c r="C597" s="32">
        <v>131.02</v>
      </c>
      <c r="D597" s="32" t="s">
        <v>499</v>
      </c>
      <c r="E597" s="32" t="s">
        <v>2049</v>
      </c>
      <c r="F597" s="33"/>
    </row>
    <row r="598" ht="20.1" customHeight="1" spans="1:6">
      <c r="A598" s="31">
        <v>596</v>
      </c>
      <c r="B598" s="32" t="s">
        <v>2579</v>
      </c>
      <c r="C598" s="32">
        <v>131.02</v>
      </c>
      <c r="D598" s="32" t="s">
        <v>499</v>
      </c>
      <c r="E598" s="32" t="s">
        <v>2049</v>
      </c>
      <c r="F598" s="33"/>
    </row>
    <row r="599" ht="20.1" customHeight="1" spans="1:6">
      <c r="A599" s="31">
        <v>597</v>
      </c>
      <c r="B599" s="32" t="s">
        <v>2580</v>
      </c>
      <c r="C599" s="32">
        <v>131.02</v>
      </c>
      <c r="D599" s="32" t="s">
        <v>499</v>
      </c>
      <c r="E599" s="32" t="s">
        <v>2049</v>
      </c>
      <c r="F599" s="33"/>
    </row>
    <row r="600" ht="20.1" customHeight="1" spans="1:6">
      <c r="A600" s="31">
        <v>598</v>
      </c>
      <c r="B600" s="32" t="s">
        <v>2581</v>
      </c>
      <c r="C600" s="32">
        <v>131.57</v>
      </c>
      <c r="D600" s="32" t="s">
        <v>499</v>
      </c>
      <c r="E600" s="32" t="s">
        <v>2049</v>
      </c>
      <c r="F600" s="33"/>
    </row>
    <row r="601" ht="20.1" customHeight="1" spans="1:6">
      <c r="A601" s="31">
        <v>599</v>
      </c>
      <c r="B601" s="32" t="s">
        <v>2582</v>
      </c>
      <c r="C601" s="32">
        <v>131.57</v>
      </c>
      <c r="D601" s="32" t="s">
        <v>499</v>
      </c>
      <c r="E601" s="32" t="s">
        <v>2049</v>
      </c>
      <c r="F601" s="33"/>
    </row>
    <row r="602" ht="20.1" customHeight="1" spans="1:6">
      <c r="A602" s="31">
        <v>600</v>
      </c>
      <c r="B602" s="32" t="s">
        <v>2583</v>
      </c>
      <c r="C602" s="32">
        <v>131.57</v>
      </c>
      <c r="D602" s="32" t="s">
        <v>499</v>
      </c>
      <c r="E602" s="32" t="s">
        <v>2049</v>
      </c>
      <c r="F602" s="33"/>
    </row>
    <row r="603" ht="20.1" customHeight="1" spans="1:6">
      <c r="A603" s="31">
        <v>601</v>
      </c>
      <c r="B603" s="32" t="s">
        <v>2584</v>
      </c>
      <c r="C603" s="32">
        <v>131.57</v>
      </c>
      <c r="D603" s="32" t="s">
        <v>499</v>
      </c>
      <c r="E603" s="32" t="s">
        <v>2049</v>
      </c>
      <c r="F603" s="33"/>
    </row>
    <row r="604" ht="20.1" customHeight="1" spans="1:6">
      <c r="A604" s="31">
        <v>602</v>
      </c>
      <c r="B604" s="32" t="s">
        <v>2585</v>
      </c>
      <c r="C604" s="32">
        <v>131.57</v>
      </c>
      <c r="D604" s="32" t="s">
        <v>499</v>
      </c>
      <c r="E604" s="32" t="s">
        <v>2049</v>
      </c>
      <c r="F604" s="33"/>
    </row>
    <row r="605" ht="20.1" customHeight="1" spans="1:6">
      <c r="A605" s="31">
        <v>603</v>
      </c>
      <c r="B605" s="32" t="s">
        <v>2586</v>
      </c>
      <c r="C605" s="32">
        <v>131.57</v>
      </c>
      <c r="D605" s="32" t="s">
        <v>499</v>
      </c>
      <c r="E605" s="32" t="s">
        <v>2049</v>
      </c>
      <c r="F605" s="33"/>
    </row>
    <row r="606" ht="20.1" customHeight="1" spans="1:6">
      <c r="A606" s="31">
        <v>604</v>
      </c>
      <c r="B606" s="32" t="s">
        <v>2587</v>
      </c>
      <c r="C606" s="32">
        <v>131.57</v>
      </c>
      <c r="D606" s="32" t="s">
        <v>499</v>
      </c>
      <c r="E606" s="32" t="s">
        <v>2049</v>
      </c>
      <c r="F606" s="33"/>
    </row>
    <row r="607" ht="20.1" customHeight="1" spans="1:6">
      <c r="A607" s="31">
        <v>605</v>
      </c>
      <c r="B607" s="32" t="s">
        <v>2588</v>
      </c>
      <c r="C607" s="32">
        <v>131.57</v>
      </c>
      <c r="D607" s="32" t="s">
        <v>499</v>
      </c>
      <c r="E607" s="32" t="s">
        <v>2049</v>
      </c>
      <c r="F607" s="33"/>
    </row>
    <row r="608" ht="20.1" customHeight="1" spans="1:6">
      <c r="A608" s="31">
        <v>606</v>
      </c>
      <c r="B608" s="32" t="s">
        <v>2589</v>
      </c>
      <c r="C608" s="32">
        <v>131.57</v>
      </c>
      <c r="D608" s="32" t="s">
        <v>499</v>
      </c>
      <c r="E608" s="32" t="s">
        <v>2049</v>
      </c>
      <c r="F608" s="33"/>
    </row>
    <row r="609" ht="20.1" customHeight="1" spans="1:6">
      <c r="A609" s="31">
        <v>607</v>
      </c>
      <c r="B609" s="32" t="s">
        <v>2590</v>
      </c>
      <c r="C609" s="32">
        <v>131.57</v>
      </c>
      <c r="D609" s="32" t="s">
        <v>499</v>
      </c>
      <c r="E609" s="32" t="s">
        <v>2049</v>
      </c>
      <c r="F609" s="33"/>
    </row>
    <row r="610" ht="20.1" customHeight="1" spans="1:6">
      <c r="A610" s="31">
        <v>608</v>
      </c>
      <c r="B610" s="32" t="s">
        <v>2591</v>
      </c>
      <c r="C610" s="32">
        <v>131.57</v>
      </c>
      <c r="D610" s="32" t="s">
        <v>499</v>
      </c>
      <c r="E610" s="32" t="s">
        <v>2049</v>
      </c>
      <c r="F610" s="33"/>
    </row>
    <row r="611" ht="20.1" customHeight="1" spans="1:6">
      <c r="A611" s="31">
        <v>609</v>
      </c>
      <c r="B611" s="32" t="s">
        <v>2592</v>
      </c>
      <c r="C611" s="32">
        <v>131.57</v>
      </c>
      <c r="D611" s="32" t="s">
        <v>499</v>
      </c>
      <c r="E611" s="32" t="s">
        <v>2049</v>
      </c>
      <c r="F611" s="33"/>
    </row>
    <row r="612" ht="20.1" customHeight="1" spans="1:6">
      <c r="A612" s="31">
        <v>610</v>
      </c>
      <c r="B612" s="32" t="s">
        <v>2593</v>
      </c>
      <c r="C612" s="32">
        <v>131.57</v>
      </c>
      <c r="D612" s="32" t="s">
        <v>499</v>
      </c>
      <c r="E612" s="32" t="s">
        <v>2049</v>
      </c>
      <c r="F612" s="33"/>
    </row>
    <row r="613" ht="20.1" customHeight="1" spans="1:6">
      <c r="A613" s="31">
        <v>611</v>
      </c>
      <c r="B613" s="32" t="s">
        <v>2594</v>
      </c>
      <c r="C613" s="32">
        <v>131.57</v>
      </c>
      <c r="D613" s="32" t="s">
        <v>499</v>
      </c>
      <c r="E613" s="32" t="s">
        <v>2049</v>
      </c>
      <c r="F613" s="33"/>
    </row>
    <row r="614" ht="20.1" customHeight="1" spans="1:6">
      <c r="A614" s="31">
        <v>612</v>
      </c>
      <c r="B614" s="32" t="s">
        <v>2595</v>
      </c>
      <c r="C614" s="32">
        <v>131.57</v>
      </c>
      <c r="D614" s="32" t="s">
        <v>499</v>
      </c>
      <c r="E614" s="32" t="s">
        <v>2049</v>
      </c>
      <c r="F614" s="33"/>
    </row>
    <row r="615" ht="20.1" customHeight="1" spans="1:6">
      <c r="A615" s="31">
        <v>613</v>
      </c>
      <c r="B615" s="32" t="s">
        <v>2596</v>
      </c>
      <c r="C615" s="32">
        <v>131.57</v>
      </c>
      <c r="D615" s="32" t="s">
        <v>499</v>
      </c>
      <c r="E615" s="32" t="s">
        <v>2049</v>
      </c>
      <c r="F615" s="33"/>
    </row>
    <row r="616" ht="20.1" customHeight="1" spans="1:6">
      <c r="A616" s="31">
        <v>614</v>
      </c>
      <c r="B616" s="32" t="s">
        <v>2597</v>
      </c>
      <c r="C616" s="32">
        <v>131.57</v>
      </c>
      <c r="D616" s="32" t="s">
        <v>499</v>
      </c>
      <c r="E616" s="32" t="s">
        <v>2049</v>
      </c>
      <c r="F616" s="33"/>
    </row>
    <row r="617" ht="20.1" customHeight="1" spans="1:6">
      <c r="A617" s="31">
        <v>615</v>
      </c>
      <c r="B617" s="32" t="s">
        <v>2598</v>
      </c>
      <c r="C617" s="32">
        <v>131.57</v>
      </c>
      <c r="D617" s="32" t="s">
        <v>499</v>
      </c>
      <c r="E617" s="32" t="s">
        <v>2049</v>
      </c>
      <c r="F617" s="33"/>
    </row>
    <row r="618" ht="20.1" customHeight="1" spans="1:6">
      <c r="A618" s="31">
        <v>616</v>
      </c>
      <c r="B618" s="32" t="s">
        <v>2599</v>
      </c>
      <c r="C618" s="32">
        <v>131.57</v>
      </c>
      <c r="D618" s="32" t="s">
        <v>499</v>
      </c>
      <c r="E618" s="32" t="s">
        <v>2049</v>
      </c>
      <c r="F618" s="33"/>
    </row>
    <row r="619" ht="20.1" customHeight="1" spans="1:6">
      <c r="A619" s="31">
        <v>617</v>
      </c>
      <c r="B619" s="32" t="s">
        <v>2600</v>
      </c>
      <c r="C619" s="32">
        <v>131.57</v>
      </c>
      <c r="D619" s="32" t="s">
        <v>499</v>
      </c>
      <c r="E619" s="32" t="s">
        <v>2049</v>
      </c>
      <c r="F619" s="33"/>
    </row>
    <row r="620" ht="20.1" customHeight="1" spans="1:6">
      <c r="A620" s="31">
        <v>618</v>
      </c>
      <c r="B620" s="32" t="s">
        <v>2601</v>
      </c>
      <c r="C620" s="32">
        <v>131.57</v>
      </c>
      <c r="D620" s="32" t="s">
        <v>499</v>
      </c>
      <c r="E620" s="32" t="s">
        <v>2049</v>
      </c>
      <c r="F620" s="33"/>
    </row>
    <row r="621" ht="20.1" customHeight="1" spans="1:6">
      <c r="A621" s="31">
        <v>619</v>
      </c>
      <c r="B621" s="32" t="s">
        <v>2602</v>
      </c>
      <c r="C621" s="32">
        <v>131.57</v>
      </c>
      <c r="D621" s="32" t="s">
        <v>499</v>
      </c>
      <c r="E621" s="32" t="s">
        <v>2049</v>
      </c>
      <c r="F621" s="33"/>
    </row>
    <row r="622" ht="20.1" customHeight="1" spans="1:6">
      <c r="A622" s="31">
        <v>620</v>
      </c>
      <c r="B622" s="32" t="s">
        <v>2603</v>
      </c>
      <c r="C622" s="32">
        <v>131.57</v>
      </c>
      <c r="D622" s="32" t="s">
        <v>499</v>
      </c>
      <c r="E622" s="32" t="s">
        <v>2049</v>
      </c>
      <c r="F622" s="33"/>
    </row>
    <row r="623" ht="20.1" customHeight="1" spans="1:6">
      <c r="A623" s="31">
        <v>621</v>
      </c>
      <c r="B623" s="32" t="s">
        <v>2604</v>
      </c>
      <c r="C623" s="32">
        <v>131.57</v>
      </c>
      <c r="D623" s="32" t="s">
        <v>499</v>
      </c>
      <c r="E623" s="32" t="s">
        <v>2049</v>
      </c>
      <c r="F623" s="33"/>
    </row>
    <row r="624" ht="20.1" customHeight="1" spans="1:6">
      <c r="A624" s="31">
        <v>622</v>
      </c>
      <c r="B624" s="32" t="s">
        <v>2605</v>
      </c>
      <c r="C624" s="32">
        <v>131.57</v>
      </c>
      <c r="D624" s="32" t="s">
        <v>499</v>
      </c>
      <c r="E624" s="32" t="s">
        <v>2049</v>
      </c>
      <c r="F624" s="33"/>
    </row>
    <row r="625" ht="20.1" customHeight="1" spans="1:6">
      <c r="A625" s="31">
        <v>623</v>
      </c>
      <c r="B625" s="32" t="s">
        <v>2606</v>
      </c>
      <c r="C625" s="32">
        <v>131.57</v>
      </c>
      <c r="D625" s="32" t="s">
        <v>499</v>
      </c>
      <c r="E625" s="32" t="s">
        <v>2049</v>
      </c>
      <c r="F625" s="33"/>
    </row>
    <row r="626" ht="20.1" customHeight="1" spans="1:6">
      <c r="A626" s="31">
        <v>624</v>
      </c>
      <c r="B626" s="32" t="s">
        <v>2607</v>
      </c>
      <c r="C626" s="32">
        <v>131.57</v>
      </c>
      <c r="D626" s="32" t="s">
        <v>499</v>
      </c>
      <c r="E626" s="32" t="s">
        <v>2049</v>
      </c>
      <c r="F626" s="33"/>
    </row>
    <row r="627" ht="20.1" customHeight="1" spans="1:6">
      <c r="A627" s="31">
        <v>625</v>
      </c>
      <c r="B627" s="32" t="s">
        <v>2608</v>
      </c>
      <c r="C627" s="32">
        <v>131.57</v>
      </c>
      <c r="D627" s="32" t="s">
        <v>499</v>
      </c>
      <c r="E627" s="32" t="s">
        <v>2049</v>
      </c>
      <c r="F627" s="33"/>
    </row>
    <row r="628" ht="20.1" customHeight="1" spans="1:6">
      <c r="A628" s="31">
        <v>626</v>
      </c>
      <c r="B628" s="32" t="s">
        <v>2609</v>
      </c>
      <c r="C628" s="32">
        <v>131.02</v>
      </c>
      <c r="D628" s="32" t="s">
        <v>499</v>
      </c>
      <c r="E628" s="32" t="s">
        <v>2049</v>
      </c>
      <c r="F628" s="33"/>
    </row>
    <row r="629" ht="20.1" customHeight="1" spans="1:6">
      <c r="A629" s="31">
        <v>627</v>
      </c>
      <c r="B629" s="32" t="s">
        <v>2610</v>
      </c>
      <c r="C629" s="32">
        <v>131.02</v>
      </c>
      <c r="D629" s="32" t="s">
        <v>499</v>
      </c>
      <c r="E629" s="32" t="s">
        <v>2049</v>
      </c>
      <c r="F629" s="33"/>
    </row>
    <row r="630" ht="20.1" customHeight="1" spans="1:6">
      <c r="A630" s="31">
        <v>628</v>
      </c>
      <c r="B630" s="32" t="s">
        <v>2611</v>
      </c>
      <c r="C630" s="32">
        <v>131.02</v>
      </c>
      <c r="D630" s="32" t="s">
        <v>499</v>
      </c>
      <c r="E630" s="32" t="s">
        <v>2049</v>
      </c>
      <c r="F630" s="33"/>
    </row>
    <row r="631" ht="20.1" customHeight="1" spans="1:6">
      <c r="A631" s="31">
        <v>629</v>
      </c>
      <c r="B631" s="32" t="s">
        <v>2612</v>
      </c>
      <c r="C631" s="32">
        <v>131.02</v>
      </c>
      <c r="D631" s="32" t="s">
        <v>499</v>
      </c>
      <c r="E631" s="32" t="s">
        <v>2049</v>
      </c>
      <c r="F631" s="33"/>
    </row>
    <row r="632" ht="20.1" customHeight="1" spans="1:6">
      <c r="A632" s="31">
        <v>630</v>
      </c>
      <c r="B632" s="32" t="s">
        <v>2613</v>
      </c>
      <c r="C632" s="32">
        <v>131.02</v>
      </c>
      <c r="D632" s="32" t="s">
        <v>499</v>
      </c>
      <c r="E632" s="32" t="s">
        <v>2049</v>
      </c>
      <c r="F632" s="33"/>
    </row>
    <row r="633" ht="20.1" customHeight="1" spans="1:6">
      <c r="A633" s="31">
        <v>631</v>
      </c>
      <c r="B633" s="32" t="s">
        <v>2614</v>
      </c>
      <c r="C633" s="32">
        <v>131.02</v>
      </c>
      <c r="D633" s="32" t="s">
        <v>499</v>
      </c>
      <c r="E633" s="32" t="s">
        <v>2049</v>
      </c>
      <c r="F633" s="33"/>
    </row>
    <row r="634" ht="20.1" customHeight="1" spans="1:6">
      <c r="A634" s="31">
        <v>632</v>
      </c>
      <c r="B634" s="32" t="s">
        <v>2615</v>
      </c>
      <c r="C634" s="32">
        <v>131.02</v>
      </c>
      <c r="D634" s="32" t="s">
        <v>499</v>
      </c>
      <c r="E634" s="32" t="s">
        <v>2049</v>
      </c>
      <c r="F634" s="33"/>
    </row>
    <row r="635" ht="20.1" customHeight="1" spans="1:6">
      <c r="A635" s="31">
        <v>633</v>
      </c>
      <c r="B635" s="32" t="s">
        <v>2616</v>
      </c>
      <c r="C635" s="32">
        <v>131.02</v>
      </c>
      <c r="D635" s="32" t="s">
        <v>499</v>
      </c>
      <c r="E635" s="32" t="s">
        <v>2049</v>
      </c>
      <c r="F635" s="33"/>
    </row>
    <row r="636" ht="20.1" customHeight="1" spans="1:6">
      <c r="A636" s="31">
        <v>634</v>
      </c>
      <c r="B636" s="32" t="s">
        <v>2617</v>
      </c>
      <c r="C636" s="32">
        <v>131.02</v>
      </c>
      <c r="D636" s="32" t="s">
        <v>499</v>
      </c>
      <c r="E636" s="32" t="s">
        <v>2049</v>
      </c>
      <c r="F636" s="33"/>
    </row>
    <row r="637" ht="20.1" customHeight="1" spans="1:6">
      <c r="A637" s="31">
        <v>635</v>
      </c>
      <c r="B637" s="32" t="s">
        <v>2618</v>
      </c>
      <c r="C637" s="32">
        <v>131.02</v>
      </c>
      <c r="D637" s="32" t="s">
        <v>499</v>
      </c>
      <c r="E637" s="32" t="s">
        <v>2049</v>
      </c>
      <c r="F637" s="33"/>
    </row>
    <row r="638" ht="20.1" customHeight="1" spans="1:6">
      <c r="A638" s="31">
        <v>636</v>
      </c>
      <c r="B638" s="32" t="s">
        <v>2619</v>
      </c>
      <c r="C638" s="32">
        <v>131.02</v>
      </c>
      <c r="D638" s="32" t="s">
        <v>499</v>
      </c>
      <c r="E638" s="32" t="s">
        <v>2049</v>
      </c>
      <c r="F638" s="33"/>
    </row>
    <row r="639" ht="20.1" customHeight="1" spans="1:6">
      <c r="A639" s="31">
        <v>637</v>
      </c>
      <c r="B639" s="32" t="s">
        <v>2620</v>
      </c>
      <c r="C639" s="32">
        <v>131.02</v>
      </c>
      <c r="D639" s="32" t="s">
        <v>499</v>
      </c>
      <c r="E639" s="32" t="s">
        <v>2049</v>
      </c>
      <c r="F639" s="33"/>
    </row>
    <row r="640" ht="20.1" customHeight="1" spans="1:6">
      <c r="A640" s="31">
        <v>638</v>
      </c>
      <c r="B640" s="32" t="s">
        <v>2621</v>
      </c>
      <c r="C640" s="32">
        <v>131.02</v>
      </c>
      <c r="D640" s="32" t="s">
        <v>499</v>
      </c>
      <c r="E640" s="32" t="s">
        <v>2049</v>
      </c>
      <c r="F640" s="33"/>
    </row>
    <row r="641" ht="20.1" customHeight="1" spans="1:6">
      <c r="A641" s="31">
        <v>639</v>
      </c>
      <c r="B641" s="32" t="s">
        <v>2622</v>
      </c>
      <c r="C641" s="32">
        <v>131.02</v>
      </c>
      <c r="D641" s="32" t="s">
        <v>499</v>
      </c>
      <c r="E641" s="32" t="s">
        <v>2049</v>
      </c>
      <c r="F641" s="33"/>
    </row>
    <row r="642" ht="20.1" customHeight="1" spans="1:6">
      <c r="A642" s="31">
        <v>640</v>
      </c>
      <c r="B642" s="32" t="s">
        <v>2623</v>
      </c>
      <c r="C642" s="32">
        <v>131.02</v>
      </c>
      <c r="D642" s="32" t="s">
        <v>499</v>
      </c>
      <c r="E642" s="32" t="s">
        <v>2049</v>
      </c>
      <c r="F642" s="33"/>
    </row>
    <row r="643" ht="20.1" customHeight="1" spans="1:6">
      <c r="A643" s="31">
        <v>641</v>
      </c>
      <c r="B643" s="32" t="s">
        <v>2624</v>
      </c>
      <c r="C643" s="32">
        <v>131.02</v>
      </c>
      <c r="D643" s="32" t="s">
        <v>499</v>
      </c>
      <c r="E643" s="32" t="s">
        <v>2049</v>
      </c>
      <c r="F643" s="33"/>
    </row>
    <row r="644" ht="20.1" customHeight="1" spans="1:6">
      <c r="A644" s="31">
        <v>642</v>
      </c>
      <c r="B644" s="32" t="s">
        <v>2625</v>
      </c>
      <c r="C644" s="32">
        <v>131.02</v>
      </c>
      <c r="D644" s="32" t="s">
        <v>499</v>
      </c>
      <c r="E644" s="32" t="s">
        <v>2049</v>
      </c>
      <c r="F644" s="33"/>
    </row>
    <row r="645" ht="20.1" customHeight="1" spans="1:6">
      <c r="A645" s="31">
        <v>643</v>
      </c>
      <c r="B645" s="32" t="s">
        <v>2626</v>
      </c>
      <c r="C645" s="32">
        <v>131.02</v>
      </c>
      <c r="D645" s="32" t="s">
        <v>499</v>
      </c>
      <c r="E645" s="32" t="s">
        <v>2049</v>
      </c>
      <c r="F645" s="33"/>
    </row>
    <row r="646" ht="20.1" customHeight="1" spans="1:6">
      <c r="A646" s="31">
        <v>644</v>
      </c>
      <c r="B646" s="32" t="s">
        <v>2627</v>
      </c>
      <c r="C646" s="32">
        <v>131.02</v>
      </c>
      <c r="D646" s="32" t="s">
        <v>499</v>
      </c>
      <c r="E646" s="32" t="s">
        <v>2049</v>
      </c>
      <c r="F646" s="33"/>
    </row>
    <row r="647" ht="20.1" customHeight="1" spans="1:6">
      <c r="A647" s="31">
        <v>645</v>
      </c>
      <c r="B647" s="32" t="s">
        <v>2628</v>
      </c>
      <c r="C647" s="32">
        <v>131.02</v>
      </c>
      <c r="D647" s="32" t="s">
        <v>499</v>
      </c>
      <c r="E647" s="32" t="s">
        <v>2049</v>
      </c>
      <c r="F647" s="33"/>
    </row>
    <row r="648" ht="20.1" customHeight="1" spans="1:6">
      <c r="A648" s="31">
        <v>646</v>
      </c>
      <c r="B648" s="32" t="s">
        <v>2629</v>
      </c>
      <c r="C648" s="32">
        <v>131.02</v>
      </c>
      <c r="D648" s="32" t="s">
        <v>499</v>
      </c>
      <c r="E648" s="32" t="s">
        <v>2049</v>
      </c>
      <c r="F648" s="33"/>
    </row>
    <row r="649" ht="20.1" customHeight="1" spans="1:6">
      <c r="A649" s="31">
        <v>647</v>
      </c>
      <c r="B649" s="32" t="s">
        <v>2630</v>
      </c>
      <c r="C649" s="32">
        <v>131.02</v>
      </c>
      <c r="D649" s="32" t="s">
        <v>499</v>
      </c>
      <c r="E649" s="32" t="s">
        <v>2049</v>
      </c>
      <c r="F649" s="33"/>
    </row>
    <row r="650" ht="20.1" customHeight="1" spans="1:6">
      <c r="A650" s="31">
        <v>648</v>
      </c>
      <c r="B650" s="32" t="s">
        <v>2631</v>
      </c>
      <c r="C650" s="32">
        <v>131.02</v>
      </c>
      <c r="D650" s="32" t="s">
        <v>499</v>
      </c>
      <c r="E650" s="32" t="s">
        <v>2049</v>
      </c>
      <c r="F650" s="33"/>
    </row>
    <row r="651" ht="20.1" customHeight="1" spans="1:6">
      <c r="A651" s="31">
        <v>649</v>
      </c>
      <c r="B651" s="32" t="s">
        <v>2632</v>
      </c>
      <c r="C651" s="32">
        <v>131.02</v>
      </c>
      <c r="D651" s="32" t="s">
        <v>499</v>
      </c>
      <c r="E651" s="32" t="s">
        <v>2049</v>
      </c>
      <c r="F651" s="33"/>
    </row>
    <row r="652" ht="20.1" customHeight="1" spans="1:6">
      <c r="A652" s="31">
        <v>650</v>
      </c>
      <c r="B652" s="32" t="s">
        <v>2633</v>
      </c>
      <c r="C652" s="32">
        <v>131.02</v>
      </c>
      <c r="D652" s="32" t="s">
        <v>499</v>
      </c>
      <c r="E652" s="32" t="s">
        <v>2049</v>
      </c>
      <c r="F652" s="33"/>
    </row>
    <row r="653" ht="20.1" customHeight="1" spans="1:6">
      <c r="A653" s="31">
        <v>651</v>
      </c>
      <c r="B653" s="32" t="s">
        <v>2634</v>
      </c>
      <c r="C653" s="32">
        <v>131.02</v>
      </c>
      <c r="D653" s="32" t="s">
        <v>499</v>
      </c>
      <c r="E653" s="32" t="s">
        <v>2049</v>
      </c>
      <c r="F653" s="33"/>
    </row>
    <row r="654" ht="20.1" customHeight="1" spans="1:6">
      <c r="A654" s="31">
        <v>652</v>
      </c>
      <c r="B654" s="32" t="s">
        <v>2635</v>
      </c>
      <c r="C654" s="32">
        <v>131.02</v>
      </c>
      <c r="D654" s="32" t="s">
        <v>499</v>
      </c>
      <c r="E654" s="32" t="s">
        <v>2049</v>
      </c>
      <c r="F654" s="33"/>
    </row>
    <row r="655" ht="20.1" customHeight="1" spans="1:6">
      <c r="A655" s="31">
        <v>653</v>
      </c>
      <c r="B655" s="32" t="s">
        <v>2636</v>
      </c>
      <c r="C655" s="32">
        <v>131.02</v>
      </c>
      <c r="D655" s="32" t="s">
        <v>499</v>
      </c>
      <c r="E655" s="32" t="s">
        <v>2049</v>
      </c>
      <c r="F655" s="33"/>
    </row>
    <row r="656" ht="20.1" customHeight="1" spans="1:6">
      <c r="A656" s="31">
        <v>654</v>
      </c>
      <c r="B656" s="32" t="s">
        <v>2637</v>
      </c>
      <c r="C656" s="32">
        <v>131.02</v>
      </c>
      <c r="D656" s="32" t="s">
        <v>499</v>
      </c>
      <c r="E656" s="32" t="s">
        <v>2049</v>
      </c>
      <c r="F656" s="33"/>
    </row>
    <row r="657" ht="20.1" customHeight="1" spans="1:6">
      <c r="A657" s="31">
        <v>655</v>
      </c>
      <c r="B657" s="32" t="s">
        <v>2638</v>
      </c>
      <c r="C657" s="32">
        <v>131.02</v>
      </c>
      <c r="D657" s="32" t="s">
        <v>499</v>
      </c>
      <c r="E657" s="32" t="s">
        <v>2049</v>
      </c>
      <c r="F657" s="33"/>
    </row>
    <row r="658" ht="20.1" customHeight="1" spans="1:6">
      <c r="A658" s="31">
        <v>656</v>
      </c>
      <c r="B658" s="32" t="s">
        <v>2639</v>
      </c>
      <c r="C658" s="32">
        <v>131.02</v>
      </c>
      <c r="D658" s="32" t="s">
        <v>499</v>
      </c>
      <c r="E658" s="32" t="s">
        <v>2049</v>
      </c>
      <c r="F658" s="33"/>
    </row>
    <row r="659" ht="20.1" customHeight="1" spans="1:6">
      <c r="A659" s="31">
        <v>657</v>
      </c>
      <c r="B659" s="32" t="s">
        <v>2640</v>
      </c>
      <c r="C659" s="32">
        <v>131.02</v>
      </c>
      <c r="D659" s="32" t="s">
        <v>499</v>
      </c>
      <c r="E659" s="32" t="s">
        <v>2049</v>
      </c>
      <c r="F659" s="33"/>
    </row>
    <row r="660" ht="20.1" customHeight="1" spans="1:6">
      <c r="A660" s="31">
        <v>658</v>
      </c>
      <c r="B660" s="32" t="s">
        <v>2641</v>
      </c>
      <c r="C660" s="32">
        <v>131.02</v>
      </c>
      <c r="D660" s="32" t="s">
        <v>499</v>
      </c>
      <c r="E660" s="32" t="s">
        <v>2049</v>
      </c>
      <c r="F660" s="33"/>
    </row>
    <row r="661" ht="20.1" customHeight="1" spans="1:6">
      <c r="A661" s="31">
        <v>659</v>
      </c>
      <c r="B661" s="32" t="s">
        <v>2642</v>
      </c>
      <c r="C661" s="32">
        <v>131.02</v>
      </c>
      <c r="D661" s="32" t="s">
        <v>499</v>
      </c>
      <c r="E661" s="32" t="s">
        <v>2049</v>
      </c>
      <c r="F661" s="33"/>
    </row>
    <row r="662" ht="20.1" customHeight="1" spans="1:6">
      <c r="A662" s="31">
        <v>660</v>
      </c>
      <c r="B662" s="32" t="s">
        <v>2643</v>
      </c>
      <c r="C662" s="32">
        <v>131.02</v>
      </c>
      <c r="D662" s="32" t="s">
        <v>499</v>
      </c>
      <c r="E662" s="32" t="s">
        <v>2049</v>
      </c>
      <c r="F662" s="33"/>
    </row>
    <row r="663" ht="20.1" customHeight="1" spans="1:6">
      <c r="A663" s="31">
        <v>661</v>
      </c>
      <c r="B663" s="32" t="s">
        <v>2644</v>
      </c>
      <c r="C663" s="32">
        <v>131.02</v>
      </c>
      <c r="D663" s="32" t="s">
        <v>499</v>
      </c>
      <c r="E663" s="32" t="s">
        <v>2049</v>
      </c>
      <c r="F663" s="33"/>
    </row>
    <row r="664" ht="20.1" customHeight="1" spans="1:6">
      <c r="A664" s="31">
        <v>662</v>
      </c>
      <c r="B664" s="32" t="s">
        <v>2645</v>
      </c>
      <c r="C664" s="32">
        <v>131.02</v>
      </c>
      <c r="D664" s="32" t="s">
        <v>499</v>
      </c>
      <c r="E664" s="32" t="s">
        <v>2049</v>
      </c>
      <c r="F664" s="33"/>
    </row>
    <row r="665" ht="20.1" customHeight="1" spans="1:6">
      <c r="A665" s="31">
        <v>663</v>
      </c>
      <c r="B665" s="32" t="s">
        <v>2646</v>
      </c>
      <c r="C665" s="32">
        <v>131.02</v>
      </c>
      <c r="D665" s="32" t="s">
        <v>499</v>
      </c>
      <c r="E665" s="32" t="s">
        <v>2049</v>
      </c>
      <c r="F665" s="33"/>
    </row>
    <row r="666" ht="20.1" customHeight="1" spans="1:6">
      <c r="A666" s="31">
        <v>664</v>
      </c>
      <c r="B666" s="32" t="s">
        <v>2647</v>
      </c>
      <c r="C666" s="32">
        <v>131.02</v>
      </c>
      <c r="D666" s="32" t="s">
        <v>499</v>
      </c>
      <c r="E666" s="32" t="s">
        <v>2049</v>
      </c>
      <c r="F666" s="33"/>
    </row>
    <row r="667" ht="20.1" customHeight="1" spans="1:6">
      <c r="A667" s="31">
        <v>665</v>
      </c>
      <c r="B667" s="32" t="s">
        <v>2648</v>
      </c>
      <c r="C667" s="32">
        <v>131.02</v>
      </c>
      <c r="D667" s="32" t="s">
        <v>499</v>
      </c>
      <c r="E667" s="32" t="s">
        <v>2049</v>
      </c>
      <c r="F667" s="33"/>
    </row>
    <row r="668" ht="20.1" customHeight="1" spans="1:6">
      <c r="A668" s="31">
        <v>666</v>
      </c>
      <c r="B668" s="32" t="s">
        <v>2649</v>
      </c>
      <c r="C668" s="32">
        <v>131.02</v>
      </c>
      <c r="D668" s="32" t="s">
        <v>499</v>
      </c>
      <c r="E668" s="32" t="s">
        <v>2049</v>
      </c>
      <c r="F668" s="33"/>
    </row>
    <row r="669" ht="20.1" customHeight="1" spans="1:6">
      <c r="A669" s="31">
        <v>667</v>
      </c>
      <c r="B669" s="32" t="s">
        <v>2650</v>
      </c>
      <c r="C669" s="32">
        <v>131.02</v>
      </c>
      <c r="D669" s="32" t="s">
        <v>499</v>
      </c>
      <c r="E669" s="32" t="s">
        <v>2049</v>
      </c>
      <c r="F669" s="33"/>
    </row>
    <row r="670" ht="20.1" customHeight="1" spans="1:6">
      <c r="A670" s="31">
        <v>668</v>
      </c>
      <c r="B670" s="32" t="s">
        <v>2651</v>
      </c>
      <c r="C670" s="32">
        <v>131.02</v>
      </c>
      <c r="D670" s="32" t="s">
        <v>499</v>
      </c>
      <c r="E670" s="32" t="s">
        <v>2049</v>
      </c>
      <c r="F670" s="33"/>
    </row>
    <row r="671" ht="20.1" customHeight="1" spans="1:6">
      <c r="A671" s="31">
        <v>669</v>
      </c>
      <c r="B671" s="32" t="s">
        <v>2652</v>
      </c>
      <c r="C671" s="32">
        <v>131.02</v>
      </c>
      <c r="D671" s="32" t="s">
        <v>499</v>
      </c>
      <c r="E671" s="32" t="s">
        <v>2049</v>
      </c>
      <c r="F671" s="33"/>
    </row>
    <row r="672" ht="20.1" customHeight="1" spans="1:6">
      <c r="A672" s="31">
        <v>670</v>
      </c>
      <c r="B672" s="32" t="s">
        <v>2653</v>
      </c>
      <c r="C672" s="32">
        <v>131.02</v>
      </c>
      <c r="D672" s="32" t="s">
        <v>499</v>
      </c>
      <c r="E672" s="32" t="s">
        <v>2049</v>
      </c>
      <c r="F672" s="33"/>
    </row>
    <row r="673" ht="20.1" customHeight="1" spans="1:6">
      <c r="A673" s="31">
        <v>671</v>
      </c>
      <c r="B673" s="32" t="s">
        <v>2654</v>
      </c>
      <c r="C673" s="32">
        <v>131.02</v>
      </c>
      <c r="D673" s="32" t="s">
        <v>499</v>
      </c>
      <c r="E673" s="32" t="s">
        <v>2049</v>
      </c>
      <c r="F673" s="33"/>
    </row>
    <row r="674" ht="20.1" customHeight="1" spans="1:6">
      <c r="A674" s="31">
        <v>672</v>
      </c>
      <c r="B674" s="32" t="s">
        <v>2655</v>
      </c>
      <c r="C674" s="32">
        <v>131.02</v>
      </c>
      <c r="D674" s="32" t="s">
        <v>499</v>
      </c>
      <c r="E674" s="32" t="s">
        <v>2049</v>
      </c>
      <c r="F674" s="33"/>
    </row>
    <row r="675" ht="20.1" customHeight="1" spans="1:6">
      <c r="A675" s="31">
        <v>673</v>
      </c>
      <c r="B675" s="32" t="s">
        <v>2656</v>
      </c>
      <c r="C675" s="32">
        <v>131.02</v>
      </c>
      <c r="D675" s="32" t="s">
        <v>499</v>
      </c>
      <c r="E675" s="32" t="s">
        <v>2049</v>
      </c>
      <c r="F675" s="33"/>
    </row>
    <row r="676" ht="20.1" customHeight="1" spans="1:6">
      <c r="A676" s="31">
        <v>674</v>
      </c>
      <c r="B676" s="32" t="s">
        <v>2657</v>
      </c>
      <c r="C676" s="32">
        <v>131.02</v>
      </c>
      <c r="D676" s="32" t="s">
        <v>499</v>
      </c>
      <c r="E676" s="32" t="s">
        <v>2049</v>
      </c>
      <c r="F676" s="33"/>
    </row>
    <row r="677" ht="20.1" customHeight="1" spans="1:6">
      <c r="A677" s="31">
        <v>675</v>
      </c>
      <c r="B677" s="32" t="s">
        <v>2658</v>
      </c>
      <c r="C677" s="32">
        <v>131.02</v>
      </c>
      <c r="D677" s="32" t="s">
        <v>499</v>
      </c>
      <c r="E677" s="32" t="s">
        <v>2049</v>
      </c>
      <c r="F677" s="33"/>
    </row>
    <row r="678" ht="20.1" customHeight="1" spans="1:6">
      <c r="A678" s="31">
        <v>676</v>
      </c>
      <c r="B678" s="32" t="s">
        <v>2659</v>
      </c>
      <c r="C678" s="32">
        <v>131.02</v>
      </c>
      <c r="D678" s="32" t="s">
        <v>499</v>
      </c>
      <c r="E678" s="32" t="s">
        <v>2049</v>
      </c>
      <c r="F678" s="33"/>
    </row>
    <row r="679" ht="20.1" customHeight="1" spans="1:6">
      <c r="A679" s="31">
        <v>677</v>
      </c>
      <c r="B679" s="32" t="s">
        <v>2660</v>
      </c>
      <c r="C679" s="32">
        <v>131.02</v>
      </c>
      <c r="D679" s="32" t="s">
        <v>499</v>
      </c>
      <c r="E679" s="32" t="s">
        <v>2049</v>
      </c>
      <c r="F679" s="33"/>
    </row>
    <row r="680" ht="20.1" customHeight="1" spans="1:6">
      <c r="A680" s="31">
        <v>678</v>
      </c>
      <c r="B680" s="32" t="s">
        <v>2661</v>
      </c>
      <c r="C680" s="32">
        <v>131.02</v>
      </c>
      <c r="D680" s="32" t="s">
        <v>499</v>
      </c>
      <c r="E680" s="32" t="s">
        <v>2049</v>
      </c>
      <c r="F680" s="33"/>
    </row>
    <row r="681" ht="20.1" customHeight="1" spans="1:6">
      <c r="A681" s="31">
        <v>679</v>
      </c>
      <c r="B681" s="32" t="s">
        <v>2662</v>
      </c>
      <c r="C681" s="32">
        <v>131.02</v>
      </c>
      <c r="D681" s="32" t="s">
        <v>499</v>
      </c>
      <c r="E681" s="32" t="s">
        <v>2049</v>
      </c>
      <c r="F681" s="33"/>
    </row>
    <row r="682" ht="20.1" customHeight="1" spans="1:6">
      <c r="A682" s="31">
        <v>680</v>
      </c>
      <c r="B682" s="32" t="s">
        <v>2663</v>
      </c>
      <c r="C682" s="32">
        <v>131.02</v>
      </c>
      <c r="D682" s="32" t="s">
        <v>499</v>
      </c>
      <c r="E682" s="32" t="s">
        <v>2049</v>
      </c>
      <c r="F682" s="33"/>
    </row>
    <row r="683" ht="20.1" customHeight="1" spans="1:6">
      <c r="A683" s="31">
        <v>681</v>
      </c>
      <c r="B683" s="32" t="s">
        <v>2664</v>
      </c>
      <c r="C683" s="32">
        <v>71.3</v>
      </c>
      <c r="D683" s="32" t="s">
        <v>524</v>
      </c>
      <c r="E683" s="32" t="s">
        <v>2050</v>
      </c>
      <c r="F683" s="33"/>
    </row>
    <row r="684" ht="20.1" customHeight="1" spans="1:6">
      <c r="A684" s="31">
        <v>682</v>
      </c>
      <c r="B684" s="32" t="s">
        <v>2665</v>
      </c>
      <c r="C684" s="32">
        <v>71.3</v>
      </c>
      <c r="D684" s="32" t="s">
        <v>524</v>
      </c>
      <c r="E684" s="32" t="s">
        <v>2050</v>
      </c>
      <c r="F684" s="33"/>
    </row>
    <row r="685" ht="20.1" customHeight="1" spans="1:6">
      <c r="A685" s="31">
        <v>683</v>
      </c>
      <c r="B685" s="32" t="s">
        <v>2666</v>
      </c>
      <c r="C685" s="32">
        <v>110.57</v>
      </c>
      <c r="D685" s="32" t="s">
        <v>495</v>
      </c>
      <c r="E685" s="32" t="s">
        <v>2049</v>
      </c>
      <c r="F685" s="33"/>
    </row>
    <row r="686" ht="20.1" customHeight="1" spans="1:6">
      <c r="A686" s="31">
        <v>684</v>
      </c>
      <c r="B686" s="32" t="s">
        <v>2667</v>
      </c>
      <c r="C686" s="32">
        <v>110.57</v>
      </c>
      <c r="D686" s="32" t="s">
        <v>495</v>
      </c>
      <c r="E686" s="32" t="s">
        <v>2049</v>
      </c>
      <c r="F686" s="33"/>
    </row>
    <row r="687" ht="20.1" customHeight="1" spans="1:6">
      <c r="A687" s="31">
        <v>685</v>
      </c>
      <c r="B687" s="32" t="s">
        <v>2668</v>
      </c>
      <c r="C687" s="32">
        <v>109.77</v>
      </c>
      <c r="D687" s="32" t="s">
        <v>495</v>
      </c>
      <c r="E687" s="32" t="s">
        <v>2049</v>
      </c>
      <c r="F687" s="33"/>
    </row>
    <row r="688" ht="20.1" customHeight="1" spans="1:6">
      <c r="A688" s="31">
        <v>686</v>
      </c>
      <c r="B688" s="32" t="s">
        <v>2669</v>
      </c>
      <c r="C688" s="32">
        <v>109.77</v>
      </c>
      <c r="D688" s="32" t="s">
        <v>495</v>
      </c>
      <c r="E688" s="32" t="s">
        <v>2049</v>
      </c>
      <c r="F688" s="33"/>
    </row>
    <row r="689" ht="20.1" customHeight="1" spans="1:6">
      <c r="A689" s="31">
        <v>687</v>
      </c>
      <c r="B689" s="32" t="s">
        <v>2670</v>
      </c>
      <c r="C689" s="32">
        <v>109.77</v>
      </c>
      <c r="D689" s="32" t="s">
        <v>495</v>
      </c>
      <c r="E689" s="32" t="s">
        <v>2049</v>
      </c>
      <c r="F689" s="33"/>
    </row>
    <row r="690" ht="20.1" customHeight="1" spans="1:6">
      <c r="A690" s="31">
        <v>688</v>
      </c>
      <c r="B690" s="32" t="s">
        <v>2671</v>
      </c>
      <c r="C690" s="32">
        <v>109.77</v>
      </c>
      <c r="D690" s="32" t="s">
        <v>495</v>
      </c>
      <c r="E690" s="32" t="s">
        <v>2049</v>
      </c>
      <c r="F690" s="33"/>
    </row>
    <row r="691" ht="20.1" customHeight="1" spans="1:6">
      <c r="A691" s="31">
        <v>689</v>
      </c>
      <c r="B691" s="32" t="s">
        <v>2672</v>
      </c>
      <c r="C691" s="32">
        <v>109.77</v>
      </c>
      <c r="D691" s="32" t="s">
        <v>495</v>
      </c>
      <c r="E691" s="32" t="s">
        <v>2049</v>
      </c>
      <c r="F691" s="33"/>
    </row>
    <row r="692" ht="20.1" customHeight="1" spans="1:6">
      <c r="A692" s="31">
        <v>690</v>
      </c>
      <c r="B692" s="32" t="s">
        <v>2673</v>
      </c>
      <c r="C692" s="32">
        <v>109.77</v>
      </c>
      <c r="D692" s="32" t="s">
        <v>495</v>
      </c>
      <c r="E692" s="32" t="s">
        <v>2049</v>
      </c>
      <c r="F692" s="33"/>
    </row>
    <row r="693" ht="20.1" customHeight="1" spans="1:6">
      <c r="A693" s="31">
        <v>691</v>
      </c>
      <c r="B693" s="32" t="s">
        <v>2674</v>
      </c>
      <c r="C693" s="32">
        <v>109.77</v>
      </c>
      <c r="D693" s="32" t="s">
        <v>495</v>
      </c>
      <c r="E693" s="32" t="s">
        <v>2049</v>
      </c>
      <c r="F693" s="33"/>
    </row>
    <row r="694" ht="20.1" customHeight="1" spans="1:6">
      <c r="A694" s="31">
        <v>692</v>
      </c>
      <c r="B694" s="32" t="s">
        <v>2675</v>
      </c>
      <c r="C694" s="32">
        <v>109.77</v>
      </c>
      <c r="D694" s="32" t="s">
        <v>495</v>
      </c>
      <c r="E694" s="32" t="s">
        <v>2049</v>
      </c>
      <c r="F694" s="33"/>
    </row>
    <row r="695" ht="20.1" customHeight="1" spans="1:6">
      <c r="A695" s="31">
        <v>693</v>
      </c>
      <c r="B695" s="32" t="s">
        <v>2676</v>
      </c>
      <c r="C695" s="32">
        <v>109.19</v>
      </c>
      <c r="D695" s="32" t="s">
        <v>495</v>
      </c>
      <c r="E695" s="32" t="s">
        <v>2049</v>
      </c>
      <c r="F695" s="33"/>
    </row>
    <row r="696" ht="20.1" customHeight="1" spans="1:6">
      <c r="A696" s="31">
        <v>694</v>
      </c>
      <c r="B696" s="32" t="s">
        <v>2677</v>
      </c>
      <c r="C696" s="32">
        <v>109.19</v>
      </c>
      <c r="D696" s="32" t="s">
        <v>495</v>
      </c>
      <c r="E696" s="32" t="s">
        <v>2049</v>
      </c>
      <c r="F696" s="33"/>
    </row>
    <row r="697" ht="20.1" customHeight="1" spans="1:6">
      <c r="A697" s="31">
        <v>695</v>
      </c>
      <c r="B697" s="32" t="s">
        <v>2678</v>
      </c>
      <c r="C697" s="32">
        <v>109.19</v>
      </c>
      <c r="D697" s="32" t="s">
        <v>495</v>
      </c>
      <c r="E697" s="32" t="s">
        <v>2049</v>
      </c>
      <c r="F697" s="33"/>
    </row>
    <row r="698" ht="20.1" customHeight="1" spans="1:6">
      <c r="A698" s="31">
        <v>696</v>
      </c>
      <c r="B698" s="32" t="s">
        <v>2679</v>
      </c>
      <c r="C698" s="32">
        <v>109.19</v>
      </c>
      <c r="D698" s="32" t="s">
        <v>495</v>
      </c>
      <c r="E698" s="32" t="s">
        <v>2049</v>
      </c>
      <c r="F698" s="33"/>
    </row>
    <row r="699" ht="20.1" customHeight="1" spans="1:6">
      <c r="A699" s="31">
        <v>697</v>
      </c>
      <c r="B699" s="32" t="s">
        <v>2680</v>
      </c>
      <c r="C699" s="32">
        <v>109.19</v>
      </c>
      <c r="D699" s="32" t="s">
        <v>495</v>
      </c>
      <c r="E699" s="32" t="s">
        <v>2049</v>
      </c>
      <c r="F699" s="33"/>
    </row>
    <row r="700" ht="20.1" customHeight="1" spans="1:6">
      <c r="A700" s="31">
        <v>698</v>
      </c>
      <c r="B700" s="32" t="s">
        <v>2681</v>
      </c>
      <c r="C700" s="32">
        <v>109.19</v>
      </c>
      <c r="D700" s="32" t="s">
        <v>495</v>
      </c>
      <c r="E700" s="32" t="s">
        <v>2049</v>
      </c>
      <c r="F700" s="33"/>
    </row>
    <row r="701" ht="20.1" customHeight="1" spans="1:6">
      <c r="A701" s="31">
        <v>699</v>
      </c>
      <c r="B701" s="32" t="s">
        <v>2682</v>
      </c>
      <c r="C701" s="32">
        <v>109.19</v>
      </c>
      <c r="D701" s="32" t="s">
        <v>495</v>
      </c>
      <c r="E701" s="32" t="s">
        <v>2049</v>
      </c>
      <c r="F701" s="33"/>
    </row>
    <row r="702" ht="20.1" customHeight="1" spans="1:6">
      <c r="A702" s="31">
        <v>700</v>
      </c>
      <c r="B702" s="32" t="s">
        <v>2683</v>
      </c>
      <c r="C702" s="32">
        <v>109.19</v>
      </c>
      <c r="D702" s="32" t="s">
        <v>495</v>
      </c>
      <c r="E702" s="32" t="s">
        <v>2049</v>
      </c>
      <c r="F702" s="33"/>
    </row>
    <row r="703" ht="20.1" customHeight="1" spans="1:6">
      <c r="A703" s="31">
        <v>701</v>
      </c>
      <c r="B703" s="32" t="s">
        <v>2684</v>
      </c>
      <c r="C703" s="32">
        <v>109.19</v>
      </c>
      <c r="D703" s="32" t="s">
        <v>495</v>
      </c>
      <c r="E703" s="32" t="s">
        <v>2049</v>
      </c>
      <c r="F703" s="33"/>
    </row>
    <row r="704" ht="20.1" customHeight="1" spans="1:6">
      <c r="A704" s="31">
        <v>702</v>
      </c>
      <c r="B704" s="32" t="s">
        <v>2685</v>
      </c>
      <c r="C704" s="32">
        <v>109.19</v>
      </c>
      <c r="D704" s="32" t="s">
        <v>495</v>
      </c>
      <c r="E704" s="32" t="s">
        <v>2049</v>
      </c>
      <c r="F704" s="33"/>
    </row>
    <row r="705" ht="20.1" customHeight="1" spans="1:6">
      <c r="A705" s="31">
        <v>703</v>
      </c>
      <c r="B705" s="32" t="s">
        <v>2686</v>
      </c>
      <c r="C705" s="32">
        <v>109.19</v>
      </c>
      <c r="D705" s="32" t="s">
        <v>495</v>
      </c>
      <c r="E705" s="32" t="s">
        <v>2049</v>
      </c>
      <c r="F705" s="33"/>
    </row>
    <row r="706" ht="20.1" customHeight="1" spans="1:6">
      <c r="A706" s="31">
        <v>704</v>
      </c>
      <c r="B706" s="32" t="s">
        <v>2687</v>
      </c>
      <c r="C706" s="32">
        <v>109.19</v>
      </c>
      <c r="D706" s="32" t="s">
        <v>495</v>
      </c>
      <c r="E706" s="32" t="s">
        <v>2049</v>
      </c>
      <c r="F706" s="33"/>
    </row>
    <row r="707" ht="20.1" customHeight="1" spans="1:6">
      <c r="A707" s="31">
        <v>705</v>
      </c>
      <c r="B707" s="32" t="s">
        <v>2688</v>
      </c>
      <c r="C707" s="32">
        <v>109.77</v>
      </c>
      <c r="D707" s="32" t="s">
        <v>495</v>
      </c>
      <c r="E707" s="32" t="s">
        <v>2049</v>
      </c>
      <c r="F707" s="33"/>
    </row>
    <row r="708" ht="20.1" customHeight="1" spans="1:6">
      <c r="A708" s="31">
        <v>706</v>
      </c>
      <c r="B708" s="32" t="s">
        <v>2689</v>
      </c>
      <c r="C708" s="32">
        <v>109.19</v>
      </c>
      <c r="D708" s="32" t="s">
        <v>495</v>
      </c>
      <c r="E708" s="32" t="s">
        <v>2049</v>
      </c>
      <c r="F708" s="33"/>
    </row>
    <row r="709" ht="20.1" customHeight="1" spans="1:6">
      <c r="A709" s="31">
        <v>707</v>
      </c>
      <c r="B709" s="32" t="s">
        <v>2690</v>
      </c>
      <c r="C709" s="32">
        <v>109.19</v>
      </c>
      <c r="D709" s="32" t="s">
        <v>495</v>
      </c>
      <c r="E709" s="32" t="s">
        <v>2049</v>
      </c>
      <c r="F709" s="33"/>
    </row>
    <row r="710" ht="20.1" customHeight="1" spans="1:6">
      <c r="A710" s="31">
        <v>708</v>
      </c>
      <c r="B710" s="32" t="s">
        <v>1019</v>
      </c>
      <c r="C710" s="32">
        <v>94.39</v>
      </c>
      <c r="D710" s="32" t="s">
        <v>495</v>
      </c>
      <c r="E710" s="32" t="s">
        <v>2049</v>
      </c>
      <c r="F710" s="33"/>
    </row>
    <row r="711" ht="20.1" customHeight="1" spans="1:6">
      <c r="A711" s="31">
        <v>709</v>
      </c>
      <c r="B711" s="32" t="s">
        <v>1037</v>
      </c>
      <c r="C711" s="32">
        <v>92.52</v>
      </c>
      <c r="D711" s="32" t="s">
        <v>495</v>
      </c>
      <c r="E711" s="32" t="s">
        <v>2053</v>
      </c>
      <c r="F711" s="33"/>
    </row>
    <row r="712" ht="20.1" customHeight="1" spans="1:6">
      <c r="A712" s="31">
        <v>710</v>
      </c>
      <c r="B712" s="32" t="s">
        <v>1038</v>
      </c>
      <c r="C712" s="32">
        <v>94.39</v>
      </c>
      <c r="D712" s="32" t="s">
        <v>495</v>
      </c>
      <c r="E712" s="32" t="s">
        <v>2049</v>
      </c>
      <c r="F712" s="33"/>
    </row>
    <row r="713" ht="20.1" customHeight="1" spans="1:6">
      <c r="A713" s="31">
        <v>711</v>
      </c>
      <c r="B713" s="32" t="s">
        <v>1056</v>
      </c>
      <c r="C713" s="32">
        <v>92.52</v>
      </c>
      <c r="D713" s="32" t="s">
        <v>495</v>
      </c>
      <c r="E713" s="32" t="s">
        <v>2053</v>
      </c>
      <c r="F713" s="33"/>
    </row>
    <row r="714" ht="20.1" customHeight="1" spans="1:6">
      <c r="A714" s="31">
        <v>712</v>
      </c>
      <c r="B714" s="32" t="s">
        <v>1057</v>
      </c>
      <c r="C714" s="32">
        <v>94.39</v>
      </c>
      <c r="D714" s="32" t="s">
        <v>495</v>
      </c>
      <c r="E714" s="32" t="s">
        <v>2049</v>
      </c>
      <c r="F714" s="33"/>
    </row>
    <row r="715" ht="20.1" customHeight="1" spans="1:6">
      <c r="A715" s="31">
        <v>713</v>
      </c>
      <c r="B715" s="32" t="s">
        <v>1076</v>
      </c>
      <c r="C715" s="32">
        <v>94.39</v>
      </c>
      <c r="D715" s="32" t="s">
        <v>495</v>
      </c>
      <c r="E715" s="32" t="s">
        <v>2049</v>
      </c>
      <c r="F715" s="33"/>
    </row>
    <row r="716" ht="20.1" customHeight="1" spans="1:6">
      <c r="A716" s="31">
        <v>714</v>
      </c>
      <c r="B716" s="32" t="s">
        <v>1092</v>
      </c>
      <c r="C716" s="32">
        <v>94.77</v>
      </c>
      <c r="D716" s="32" t="s">
        <v>495</v>
      </c>
      <c r="E716" s="32" t="s">
        <v>2049</v>
      </c>
      <c r="F716" s="33"/>
    </row>
    <row r="717" ht="20.1" customHeight="1" spans="1:6">
      <c r="A717" s="31">
        <v>715</v>
      </c>
      <c r="B717" s="32" t="s">
        <v>1095</v>
      </c>
      <c r="C717" s="32">
        <v>94.39</v>
      </c>
      <c r="D717" s="32" t="s">
        <v>495</v>
      </c>
      <c r="E717" s="32" t="s">
        <v>2049</v>
      </c>
      <c r="F717" s="33"/>
    </row>
    <row r="718" ht="20.1" customHeight="1" spans="1:6">
      <c r="A718" s="31">
        <v>716</v>
      </c>
      <c r="B718" s="32" t="s">
        <v>1113</v>
      </c>
      <c r="C718" s="32">
        <v>92.52</v>
      </c>
      <c r="D718" s="32" t="s">
        <v>495</v>
      </c>
      <c r="E718" s="32" t="s">
        <v>2053</v>
      </c>
      <c r="F718" s="33"/>
    </row>
    <row r="719" ht="20.1" customHeight="1" spans="1:6">
      <c r="A719" s="31">
        <v>717</v>
      </c>
      <c r="B719" s="32" t="s">
        <v>1114</v>
      </c>
      <c r="C719" s="32">
        <v>94.39</v>
      </c>
      <c r="D719" s="32" t="s">
        <v>495</v>
      </c>
      <c r="E719" s="32" t="s">
        <v>2049</v>
      </c>
      <c r="F719" s="33"/>
    </row>
    <row r="720" ht="20.1" customHeight="1" spans="1:6">
      <c r="A720" s="31">
        <v>718</v>
      </c>
      <c r="B720" s="32" t="s">
        <v>864</v>
      </c>
      <c r="C720" s="32">
        <v>94.77</v>
      </c>
      <c r="D720" s="32" t="s">
        <v>495</v>
      </c>
      <c r="E720" s="32" t="s">
        <v>2049</v>
      </c>
      <c r="F720" s="33"/>
    </row>
    <row r="721" ht="20.1" customHeight="1" spans="1:6">
      <c r="A721" s="31">
        <v>719</v>
      </c>
      <c r="B721" s="32" t="s">
        <v>886</v>
      </c>
      <c r="C721" s="32">
        <v>94.39</v>
      </c>
      <c r="D721" s="32" t="s">
        <v>495</v>
      </c>
      <c r="E721" s="32" t="s">
        <v>2049</v>
      </c>
      <c r="F721" s="33"/>
    </row>
    <row r="722" ht="20.1" customHeight="1" spans="1:6">
      <c r="A722" s="31">
        <v>720</v>
      </c>
      <c r="B722" s="32" t="s">
        <v>905</v>
      </c>
      <c r="C722" s="32">
        <v>94.39</v>
      </c>
      <c r="D722" s="32" t="s">
        <v>495</v>
      </c>
      <c r="E722" s="32" t="s">
        <v>2049</v>
      </c>
      <c r="F722" s="33"/>
    </row>
    <row r="723" ht="20.1" customHeight="1" spans="1:6">
      <c r="A723" s="31">
        <v>721</v>
      </c>
      <c r="B723" s="32" t="s">
        <v>921</v>
      </c>
      <c r="C723" s="32">
        <v>94.77</v>
      </c>
      <c r="D723" s="32" t="s">
        <v>495</v>
      </c>
      <c r="E723" s="32" t="s">
        <v>2049</v>
      </c>
      <c r="F723" s="33"/>
    </row>
    <row r="724" ht="20.1" customHeight="1" spans="1:6">
      <c r="A724" s="31">
        <v>722</v>
      </c>
      <c r="B724" s="32" t="s">
        <v>943</v>
      </c>
      <c r="C724" s="32">
        <v>94.39</v>
      </c>
      <c r="D724" s="32" t="s">
        <v>495</v>
      </c>
      <c r="E724" s="32" t="s">
        <v>2049</v>
      </c>
      <c r="F724" s="33"/>
    </row>
    <row r="725" ht="20.1" customHeight="1" spans="1:6">
      <c r="A725" s="31">
        <v>723</v>
      </c>
      <c r="B725" s="32" t="s">
        <v>962</v>
      </c>
      <c r="C725" s="32">
        <v>94.39</v>
      </c>
      <c r="D725" s="32" t="s">
        <v>495</v>
      </c>
      <c r="E725" s="32" t="s">
        <v>2049</v>
      </c>
      <c r="F725" s="33"/>
    </row>
    <row r="726" ht="20.1" customHeight="1" spans="1:6">
      <c r="A726" s="31">
        <v>724</v>
      </c>
      <c r="B726" s="32" t="s">
        <v>981</v>
      </c>
      <c r="C726" s="32">
        <v>94.39</v>
      </c>
      <c r="D726" s="32" t="s">
        <v>495</v>
      </c>
      <c r="E726" s="32" t="s">
        <v>2049</v>
      </c>
      <c r="F726" s="33"/>
    </row>
    <row r="727" ht="20.1" customHeight="1" spans="1:6">
      <c r="A727" s="31">
        <v>725</v>
      </c>
      <c r="B727" s="32" t="s">
        <v>1364</v>
      </c>
      <c r="C727" s="32">
        <v>94.77</v>
      </c>
      <c r="D727" s="32" t="s">
        <v>495</v>
      </c>
      <c r="E727" s="32" t="s">
        <v>2049</v>
      </c>
      <c r="F727" s="33"/>
    </row>
    <row r="728" ht="20.1" customHeight="1" spans="1:6">
      <c r="A728" s="31">
        <v>726</v>
      </c>
      <c r="B728" s="32" t="s">
        <v>1383</v>
      </c>
      <c r="C728" s="32">
        <v>94.77</v>
      </c>
      <c r="D728" s="32" t="s">
        <v>495</v>
      </c>
      <c r="E728" s="32" t="s">
        <v>2049</v>
      </c>
      <c r="F728" s="33"/>
    </row>
    <row r="729" ht="20.1" customHeight="1" spans="1:6">
      <c r="A729" s="31">
        <v>727</v>
      </c>
      <c r="B729" s="32" t="s">
        <v>2691</v>
      </c>
      <c r="C729" s="32">
        <v>94.77</v>
      </c>
      <c r="D729" s="32" t="s">
        <v>495</v>
      </c>
      <c r="E729" s="32" t="s">
        <v>2049</v>
      </c>
      <c r="F729" s="33"/>
    </row>
    <row r="730" ht="20.1" customHeight="1" spans="1:6">
      <c r="A730" s="31">
        <v>728</v>
      </c>
      <c r="B730" s="32" t="s">
        <v>2692</v>
      </c>
      <c r="C730" s="32">
        <v>94.77</v>
      </c>
      <c r="D730" s="32" t="s">
        <v>495</v>
      </c>
      <c r="E730" s="32" t="s">
        <v>2049</v>
      </c>
      <c r="F730" s="33"/>
    </row>
    <row r="731" ht="20.1" customHeight="1" spans="1:6">
      <c r="A731" s="31">
        <v>729</v>
      </c>
      <c r="B731" s="32" t="s">
        <v>2693</v>
      </c>
      <c r="C731" s="32">
        <v>94.77</v>
      </c>
      <c r="D731" s="32" t="s">
        <v>495</v>
      </c>
      <c r="E731" s="32" t="s">
        <v>2049</v>
      </c>
      <c r="F731" s="33"/>
    </row>
    <row r="732" ht="20.1" customHeight="1" spans="1:6">
      <c r="A732" s="31">
        <v>730</v>
      </c>
      <c r="B732" s="32" t="s">
        <v>2694</v>
      </c>
      <c r="C732" s="32">
        <v>92.52</v>
      </c>
      <c r="D732" s="32" t="s">
        <v>495</v>
      </c>
      <c r="E732" s="32" t="s">
        <v>2053</v>
      </c>
      <c r="F732" s="33"/>
    </row>
    <row r="733" ht="20.1" customHeight="1" spans="1:6">
      <c r="A733" s="31">
        <v>731</v>
      </c>
      <c r="B733" s="32" t="s">
        <v>2695</v>
      </c>
      <c r="C733" s="32">
        <v>92.52</v>
      </c>
      <c r="D733" s="32" t="s">
        <v>495</v>
      </c>
      <c r="E733" s="32" t="s">
        <v>2053</v>
      </c>
      <c r="F733" s="33"/>
    </row>
    <row r="734" ht="20.1" customHeight="1" spans="1:6">
      <c r="A734" s="31">
        <v>732</v>
      </c>
      <c r="B734" s="32" t="s">
        <v>1155</v>
      </c>
      <c r="C734" s="32">
        <v>94.77</v>
      </c>
      <c r="D734" s="32" t="s">
        <v>495</v>
      </c>
      <c r="E734" s="32" t="s">
        <v>2049</v>
      </c>
      <c r="F734" s="33"/>
    </row>
    <row r="735" ht="20.1" customHeight="1" spans="1:6">
      <c r="A735" s="31">
        <v>733</v>
      </c>
      <c r="B735" s="32" t="s">
        <v>1156</v>
      </c>
      <c r="C735" s="32">
        <v>92.52</v>
      </c>
      <c r="D735" s="32" t="s">
        <v>495</v>
      </c>
      <c r="E735" s="32" t="s">
        <v>2053</v>
      </c>
      <c r="F735" s="33"/>
    </row>
    <row r="736" ht="20.1" customHeight="1" spans="1:6">
      <c r="A736" s="31">
        <v>734</v>
      </c>
      <c r="B736" s="32" t="s">
        <v>1193</v>
      </c>
      <c r="C736" s="32">
        <v>94.77</v>
      </c>
      <c r="D736" s="32" t="s">
        <v>495</v>
      </c>
      <c r="E736" s="32" t="s">
        <v>2049</v>
      </c>
      <c r="F736" s="33"/>
    </row>
    <row r="737" ht="20.1" customHeight="1" spans="1:6">
      <c r="A737" s="31">
        <v>735</v>
      </c>
      <c r="B737" s="32" t="s">
        <v>2696</v>
      </c>
      <c r="C737" s="32">
        <v>94.77</v>
      </c>
      <c r="D737" s="32" t="s">
        <v>495</v>
      </c>
      <c r="E737" s="32" t="s">
        <v>2049</v>
      </c>
      <c r="F737" s="33"/>
    </row>
    <row r="738" ht="20.1" customHeight="1" spans="1:6">
      <c r="A738" s="31">
        <v>736</v>
      </c>
      <c r="B738" s="32" t="s">
        <v>2697</v>
      </c>
      <c r="C738" s="32">
        <v>94.77</v>
      </c>
      <c r="D738" s="32" t="s">
        <v>495</v>
      </c>
      <c r="E738" s="32" t="s">
        <v>2049</v>
      </c>
      <c r="F738" s="33"/>
    </row>
    <row r="739" ht="20.1" customHeight="1" spans="1:6">
      <c r="A739" s="31">
        <v>737</v>
      </c>
      <c r="B739" s="32" t="s">
        <v>2698</v>
      </c>
      <c r="C739" s="32">
        <v>94.77</v>
      </c>
      <c r="D739" s="32" t="s">
        <v>495</v>
      </c>
      <c r="E739" s="32" t="s">
        <v>2049</v>
      </c>
      <c r="F739" s="33"/>
    </row>
    <row r="740" ht="20.1" customHeight="1" spans="1:6">
      <c r="A740" s="31">
        <v>738</v>
      </c>
      <c r="B740" s="32" t="s">
        <v>2699</v>
      </c>
      <c r="C740" s="32">
        <v>92.52</v>
      </c>
      <c r="D740" s="32" t="s">
        <v>495</v>
      </c>
      <c r="E740" s="32" t="s">
        <v>2053</v>
      </c>
      <c r="F740" s="33"/>
    </row>
    <row r="741" ht="20.1" customHeight="1" spans="1:6">
      <c r="A741" s="31">
        <v>739</v>
      </c>
      <c r="B741" s="32" t="s">
        <v>2700</v>
      </c>
      <c r="C741" s="32">
        <v>94.77</v>
      </c>
      <c r="D741" s="32" t="s">
        <v>495</v>
      </c>
      <c r="E741" s="32" t="s">
        <v>2049</v>
      </c>
      <c r="F741" s="33"/>
    </row>
    <row r="742" ht="20.1" customHeight="1" spans="1:6">
      <c r="A742" s="31">
        <v>740</v>
      </c>
      <c r="B742" s="32" t="s">
        <v>2701</v>
      </c>
      <c r="C742" s="32">
        <v>94.77</v>
      </c>
      <c r="D742" s="32" t="s">
        <v>495</v>
      </c>
      <c r="E742" s="32" t="s">
        <v>2049</v>
      </c>
      <c r="F742" s="33"/>
    </row>
    <row r="743" ht="20.1" customHeight="1" spans="1:6">
      <c r="A743" s="31">
        <v>741</v>
      </c>
      <c r="B743" s="32" t="s">
        <v>2702</v>
      </c>
      <c r="C743" s="32">
        <v>92.52</v>
      </c>
      <c r="D743" s="32" t="s">
        <v>495</v>
      </c>
      <c r="E743" s="32" t="s">
        <v>2053</v>
      </c>
      <c r="F743" s="33"/>
    </row>
    <row r="744" ht="20.1" customHeight="1" spans="1:6">
      <c r="A744" s="31">
        <v>742</v>
      </c>
      <c r="B744" s="32" t="s">
        <v>2703</v>
      </c>
      <c r="C744" s="32">
        <v>92.52</v>
      </c>
      <c r="D744" s="32" t="s">
        <v>495</v>
      </c>
      <c r="E744" s="32" t="s">
        <v>2053</v>
      </c>
      <c r="F744" s="33"/>
    </row>
    <row r="745" ht="20.1" customHeight="1" spans="1:6">
      <c r="A745" s="31">
        <v>743</v>
      </c>
      <c r="B745" s="32" t="s">
        <v>2704</v>
      </c>
      <c r="C745" s="32">
        <v>94.77</v>
      </c>
      <c r="D745" s="32" t="s">
        <v>495</v>
      </c>
      <c r="E745" s="32" t="s">
        <v>2049</v>
      </c>
      <c r="F745" s="33"/>
    </row>
    <row r="746" ht="20.1" customHeight="1" spans="1:6">
      <c r="A746" s="31">
        <v>744</v>
      </c>
      <c r="B746" s="32" t="s">
        <v>2705</v>
      </c>
      <c r="C746" s="32">
        <v>94.77</v>
      </c>
      <c r="D746" s="32" t="s">
        <v>495</v>
      </c>
      <c r="E746" s="32" t="s">
        <v>2049</v>
      </c>
      <c r="F746" s="33"/>
    </row>
    <row r="747" ht="20.1" customHeight="1" spans="1:6">
      <c r="A747" s="31">
        <v>745</v>
      </c>
      <c r="B747" s="32" t="s">
        <v>2706</v>
      </c>
      <c r="C747" s="32">
        <v>94.77</v>
      </c>
      <c r="D747" s="32" t="s">
        <v>495</v>
      </c>
      <c r="E747" s="32" t="s">
        <v>2049</v>
      </c>
      <c r="F747" s="33"/>
    </row>
    <row r="748" ht="20.1" customHeight="1" spans="1:6">
      <c r="A748" s="31">
        <v>746</v>
      </c>
      <c r="B748" s="32" t="s">
        <v>2707</v>
      </c>
      <c r="C748" s="32">
        <v>94.77</v>
      </c>
      <c r="D748" s="32" t="s">
        <v>495</v>
      </c>
      <c r="E748" s="32" t="s">
        <v>2049</v>
      </c>
      <c r="F748" s="33"/>
    </row>
    <row r="749" ht="20.1" customHeight="1" spans="1:6">
      <c r="A749" s="31">
        <v>747</v>
      </c>
      <c r="B749" s="32" t="s">
        <v>2708</v>
      </c>
      <c r="C749" s="32">
        <v>94.77</v>
      </c>
      <c r="D749" s="32" t="s">
        <v>495</v>
      </c>
      <c r="E749" s="32" t="s">
        <v>2049</v>
      </c>
      <c r="F749" s="33"/>
    </row>
    <row r="750" ht="20.1" customHeight="1" spans="1:6">
      <c r="A750" s="31">
        <v>748</v>
      </c>
      <c r="B750" s="32" t="s">
        <v>2709</v>
      </c>
      <c r="C750" s="32">
        <v>109.98</v>
      </c>
      <c r="D750" s="32" t="s">
        <v>495</v>
      </c>
      <c r="E750" s="32" t="s">
        <v>2049</v>
      </c>
      <c r="F750" s="33"/>
    </row>
    <row r="751" ht="20.1" customHeight="1" spans="1:6">
      <c r="A751" s="31">
        <v>749</v>
      </c>
      <c r="B751" s="32" t="s">
        <v>2710</v>
      </c>
      <c r="C751" s="32">
        <v>109.98</v>
      </c>
      <c r="D751" s="32" t="s">
        <v>495</v>
      </c>
      <c r="E751" s="32" t="s">
        <v>2049</v>
      </c>
      <c r="F751" s="33"/>
    </row>
    <row r="752" ht="20.1" customHeight="1" spans="1:6">
      <c r="A752" s="31">
        <v>750</v>
      </c>
      <c r="B752" s="32" t="s">
        <v>2711</v>
      </c>
      <c r="C752" s="32">
        <v>109.98</v>
      </c>
      <c r="D752" s="32" t="s">
        <v>495</v>
      </c>
      <c r="E752" s="32" t="s">
        <v>2049</v>
      </c>
      <c r="F752" s="33"/>
    </row>
    <row r="753" ht="20.1" customHeight="1" spans="1:6">
      <c r="A753" s="31">
        <v>751</v>
      </c>
      <c r="B753" s="32" t="s">
        <v>2712</v>
      </c>
      <c r="C753" s="32">
        <v>109.98</v>
      </c>
      <c r="D753" s="32" t="s">
        <v>495</v>
      </c>
      <c r="E753" s="32" t="s">
        <v>2049</v>
      </c>
      <c r="F753" s="33"/>
    </row>
    <row r="754" ht="20.1" customHeight="1" spans="1:6">
      <c r="A754" s="31">
        <v>752</v>
      </c>
      <c r="B754" s="32" t="s">
        <v>2713</v>
      </c>
      <c r="C754" s="32">
        <v>109.98</v>
      </c>
      <c r="D754" s="32" t="s">
        <v>495</v>
      </c>
      <c r="E754" s="32" t="s">
        <v>2049</v>
      </c>
      <c r="F754" s="33"/>
    </row>
    <row r="755" ht="20.1" customHeight="1" spans="1:6">
      <c r="A755" s="31">
        <v>753</v>
      </c>
      <c r="B755" s="32" t="s">
        <v>2714</v>
      </c>
      <c r="C755" s="32">
        <v>109.98</v>
      </c>
      <c r="D755" s="32" t="s">
        <v>495</v>
      </c>
      <c r="E755" s="32" t="s">
        <v>2049</v>
      </c>
      <c r="F755" s="33"/>
    </row>
    <row r="756" ht="20.1" customHeight="1" spans="1:6">
      <c r="A756" s="31">
        <v>754</v>
      </c>
      <c r="B756" s="32" t="s">
        <v>2715</v>
      </c>
      <c r="C756" s="32">
        <v>109.98</v>
      </c>
      <c r="D756" s="32" t="s">
        <v>495</v>
      </c>
      <c r="E756" s="32" t="s">
        <v>2049</v>
      </c>
      <c r="F756" s="33"/>
    </row>
    <row r="757" ht="20.1" customHeight="1" spans="1:6">
      <c r="A757" s="31">
        <v>755</v>
      </c>
      <c r="B757" s="32" t="s">
        <v>2716</v>
      </c>
      <c r="C757" s="32">
        <v>109.98</v>
      </c>
      <c r="D757" s="32" t="s">
        <v>495</v>
      </c>
      <c r="E757" s="32" t="s">
        <v>2049</v>
      </c>
      <c r="F757" s="33"/>
    </row>
    <row r="758" ht="20.1" customHeight="1" spans="1:6">
      <c r="A758" s="31">
        <v>756</v>
      </c>
      <c r="B758" s="32" t="s">
        <v>2717</v>
      </c>
      <c r="C758" s="32">
        <v>109.98</v>
      </c>
      <c r="D758" s="32" t="s">
        <v>495</v>
      </c>
      <c r="E758" s="32" t="s">
        <v>2049</v>
      </c>
      <c r="F758" s="33"/>
    </row>
    <row r="759" ht="20.1" customHeight="1" spans="1:6">
      <c r="A759" s="31">
        <v>757</v>
      </c>
      <c r="B759" s="32" t="s">
        <v>2718</v>
      </c>
      <c r="C759" s="32">
        <v>109.98</v>
      </c>
      <c r="D759" s="32" t="s">
        <v>495</v>
      </c>
      <c r="E759" s="32" t="s">
        <v>2049</v>
      </c>
      <c r="F759" s="33"/>
    </row>
    <row r="760" ht="20.1" customHeight="1" spans="1:6">
      <c r="A760" s="31">
        <v>758</v>
      </c>
      <c r="B760" s="32" t="s">
        <v>2719</v>
      </c>
      <c r="C760" s="32">
        <v>109.98</v>
      </c>
      <c r="D760" s="32" t="s">
        <v>495</v>
      </c>
      <c r="E760" s="32" t="s">
        <v>2049</v>
      </c>
      <c r="F760" s="33"/>
    </row>
    <row r="761" ht="20.1" customHeight="1" spans="1:6">
      <c r="A761" s="31">
        <v>759</v>
      </c>
      <c r="B761" s="32" t="s">
        <v>2720</v>
      </c>
      <c r="C761" s="32">
        <v>109.19</v>
      </c>
      <c r="D761" s="32" t="s">
        <v>495</v>
      </c>
      <c r="E761" s="32" t="s">
        <v>2049</v>
      </c>
      <c r="F761" s="33"/>
    </row>
    <row r="762" ht="20.1" customHeight="1" spans="1:6">
      <c r="A762" s="31">
        <v>760</v>
      </c>
      <c r="B762" s="32" t="s">
        <v>2721</v>
      </c>
      <c r="C762" s="32">
        <v>109.19</v>
      </c>
      <c r="D762" s="32" t="s">
        <v>495</v>
      </c>
      <c r="E762" s="32" t="s">
        <v>2049</v>
      </c>
      <c r="F762" s="33"/>
    </row>
    <row r="763" ht="20.1" customHeight="1" spans="1:6">
      <c r="A763" s="31">
        <v>761</v>
      </c>
      <c r="B763" s="32" t="s">
        <v>2722</v>
      </c>
      <c r="C763" s="32">
        <v>109.19</v>
      </c>
      <c r="D763" s="32" t="s">
        <v>495</v>
      </c>
      <c r="E763" s="32" t="s">
        <v>2049</v>
      </c>
      <c r="F763" s="33"/>
    </row>
    <row r="764" ht="20.1" customHeight="1" spans="1:6">
      <c r="A764" s="31">
        <v>762</v>
      </c>
      <c r="B764" s="32" t="s">
        <v>2723</v>
      </c>
      <c r="C764" s="32">
        <v>109.19</v>
      </c>
      <c r="D764" s="32" t="s">
        <v>495</v>
      </c>
      <c r="E764" s="32" t="s">
        <v>2049</v>
      </c>
      <c r="F764" s="33"/>
    </row>
    <row r="765" ht="20.1" customHeight="1" spans="1:6">
      <c r="A765" s="31">
        <v>763</v>
      </c>
      <c r="B765" s="32" t="s">
        <v>2724</v>
      </c>
      <c r="C765" s="32">
        <v>109.19</v>
      </c>
      <c r="D765" s="32" t="s">
        <v>495</v>
      </c>
      <c r="E765" s="32" t="s">
        <v>2049</v>
      </c>
      <c r="F765" s="33"/>
    </row>
    <row r="766" ht="20.1" customHeight="1" spans="1:6">
      <c r="A766" s="31">
        <v>764</v>
      </c>
      <c r="B766" s="32" t="s">
        <v>2725</v>
      </c>
      <c r="C766" s="32">
        <v>109.19</v>
      </c>
      <c r="D766" s="32" t="s">
        <v>495</v>
      </c>
      <c r="E766" s="32" t="s">
        <v>2049</v>
      </c>
      <c r="F766" s="33"/>
    </row>
    <row r="767" ht="20.1" customHeight="1" spans="1:6">
      <c r="A767" s="31">
        <v>765</v>
      </c>
      <c r="B767" s="32" t="s">
        <v>2726</v>
      </c>
      <c r="C767" s="32">
        <v>109.19</v>
      </c>
      <c r="D767" s="32" t="s">
        <v>495</v>
      </c>
      <c r="E767" s="32" t="s">
        <v>2049</v>
      </c>
      <c r="F767" s="33"/>
    </row>
    <row r="768" ht="20.1" customHeight="1" spans="1:6">
      <c r="A768" s="31">
        <v>766</v>
      </c>
      <c r="B768" s="32" t="s">
        <v>2727</v>
      </c>
      <c r="C768" s="32">
        <v>109.19</v>
      </c>
      <c r="D768" s="32" t="s">
        <v>495</v>
      </c>
      <c r="E768" s="32" t="s">
        <v>2049</v>
      </c>
      <c r="F768" s="33"/>
    </row>
    <row r="769" ht="20.1" customHeight="1" spans="1:6">
      <c r="A769" s="31">
        <v>767</v>
      </c>
      <c r="B769" s="32" t="s">
        <v>2728</v>
      </c>
      <c r="C769" s="32">
        <v>109.19</v>
      </c>
      <c r="D769" s="32" t="s">
        <v>495</v>
      </c>
      <c r="E769" s="32" t="s">
        <v>2049</v>
      </c>
      <c r="F769" s="33"/>
    </row>
    <row r="770" ht="20.1" customHeight="1" spans="1:6">
      <c r="A770" s="31">
        <v>768</v>
      </c>
      <c r="B770" s="32" t="s">
        <v>2729</v>
      </c>
      <c r="C770" s="32">
        <v>109.19</v>
      </c>
      <c r="D770" s="32" t="s">
        <v>495</v>
      </c>
      <c r="E770" s="32" t="s">
        <v>2049</v>
      </c>
      <c r="F770" s="33"/>
    </row>
    <row r="771" ht="20.1" customHeight="1" spans="1:6">
      <c r="A771" s="31">
        <v>769</v>
      </c>
      <c r="B771" s="32" t="s">
        <v>2730</v>
      </c>
      <c r="C771" s="32">
        <v>109.19</v>
      </c>
      <c r="D771" s="32" t="s">
        <v>495</v>
      </c>
      <c r="E771" s="32" t="s">
        <v>2049</v>
      </c>
      <c r="F771" s="33"/>
    </row>
    <row r="772" ht="20.1" customHeight="1" spans="1:6">
      <c r="A772" s="31">
        <v>770</v>
      </c>
      <c r="B772" s="32" t="s">
        <v>2731</v>
      </c>
      <c r="C772" s="32">
        <v>109.19</v>
      </c>
      <c r="D772" s="32" t="s">
        <v>495</v>
      </c>
      <c r="E772" s="32" t="s">
        <v>2049</v>
      </c>
      <c r="F772" s="33"/>
    </row>
    <row r="773" ht="20.1" customHeight="1" spans="1:6">
      <c r="A773" s="31">
        <v>771</v>
      </c>
      <c r="B773" s="32" t="s">
        <v>2732</v>
      </c>
      <c r="C773" s="32">
        <v>109.19</v>
      </c>
      <c r="D773" s="32" t="s">
        <v>495</v>
      </c>
      <c r="E773" s="32" t="s">
        <v>2049</v>
      </c>
      <c r="F773" s="33"/>
    </row>
    <row r="774" ht="20.1" customHeight="1" spans="1:6">
      <c r="A774" s="31">
        <v>772</v>
      </c>
      <c r="B774" s="32" t="s">
        <v>2733</v>
      </c>
      <c r="C774" s="32">
        <v>109.19</v>
      </c>
      <c r="D774" s="32" t="s">
        <v>495</v>
      </c>
      <c r="E774" s="32" t="s">
        <v>2049</v>
      </c>
      <c r="F774" s="33"/>
    </row>
    <row r="775" ht="20.1" customHeight="1" spans="1:6">
      <c r="A775" s="31">
        <v>773</v>
      </c>
      <c r="B775" s="32" t="s">
        <v>2734</v>
      </c>
      <c r="C775" s="32">
        <v>109.19</v>
      </c>
      <c r="D775" s="32" t="s">
        <v>495</v>
      </c>
      <c r="E775" s="32" t="s">
        <v>2049</v>
      </c>
      <c r="F775" s="33"/>
    </row>
    <row r="776" ht="20.1" customHeight="1" spans="1:6">
      <c r="A776" s="31">
        <v>774</v>
      </c>
      <c r="B776" s="32" t="s">
        <v>2735</v>
      </c>
      <c r="C776" s="32">
        <v>109.19</v>
      </c>
      <c r="D776" s="32" t="s">
        <v>495</v>
      </c>
      <c r="E776" s="32" t="s">
        <v>2049</v>
      </c>
      <c r="F776" s="33"/>
    </row>
    <row r="777" ht="20.1" customHeight="1" spans="1:6">
      <c r="A777" s="31">
        <v>775</v>
      </c>
      <c r="B777" s="32" t="s">
        <v>2736</v>
      </c>
      <c r="C777" s="32">
        <v>109.19</v>
      </c>
      <c r="D777" s="32" t="s">
        <v>495</v>
      </c>
      <c r="E777" s="32" t="s">
        <v>2049</v>
      </c>
      <c r="F777" s="33"/>
    </row>
    <row r="778" ht="20.1" customHeight="1" spans="1:6">
      <c r="A778" s="31">
        <v>776</v>
      </c>
      <c r="B778" s="32" t="s">
        <v>2737</v>
      </c>
      <c r="C778" s="32">
        <v>109.19</v>
      </c>
      <c r="D778" s="32" t="s">
        <v>495</v>
      </c>
      <c r="E778" s="32" t="s">
        <v>2049</v>
      </c>
      <c r="F778" s="33"/>
    </row>
    <row r="779" ht="20.1" customHeight="1" spans="1:6">
      <c r="A779" s="31">
        <v>777</v>
      </c>
      <c r="B779" s="32" t="s">
        <v>2738</v>
      </c>
      <c r="C779" s="32">
        <v>109.19</v>
      </c>
      <c r="D779" s="32" t="s">
        <v>495</v>
      </c>
      <c r="E779" s="32" t="s">
        <v>2049</v>
      </c>
      <c r="F779" s="33"/>
    </row>
    <row r="780" ht="20.1" customHeight="1" spans="1:6">
      <c r="A780" s="31">
        <v>778</v>
      </c>
      <c r="B780" s="32" t="s">
        <v>2739</v>
      </c>
      <c r="C780" s="32">
        <v>109.19</v>
      </c>
      <c r="D780" s="32" t="s">
        <v>495</v>
      </c>
      <c r="E780" s="32" t="s">
        <v>2049</v>
      </c>
      <c r="F780" s="33"/>
    </row>
    <row r="781" ht="20.1" customHeight="1" spans="1:6">
      <c r="A781" s="31">
        <v>779</v>
      </c>
      <c r="B781" s="32" t="s">
        <v>2740</v>
      </c>
      <c r="C781" s="32">
        <v>109.19</v>
      </c>
      <c r="D781" s="32" t="s">
        <v>495</v>
      </c>
      <c r="E781" s="32" t="s">
        <v>2049</v>
      </c>
      <c r="F781" s="33"/>
    </row>
    <row r="782" ht="20.1" customHeight="1" spans="1:6">
      <c r="A782" s="31">
        <v>780</v>
      </c>
      <c r="B782" s="32" t="s">
        <v>2741</v>
      </c>
      <c r="C782" s="32">
        <v>109.19</v>
      </c>
      <c r="D782" s="32" t="s">
        <v>495</v>
      </c>
      <c r="E782" s="32" t="s">
        <v>2049</v>
      </c>
      <c r="F782" s="33"/>
    </row>
    <row r="783" ht="20.1" customHeight="1" spans="1:6">
      <c r="A783" s="31">
        <v>781</v>
      </c>
      <c r="B783" s="32" t="s">
        <v>2742</v>
      </c>
      <c r="C783" s="32">
        <v>109.19</v>
      </c>
      <c r="D783" s="32" t="s">
        <v>495</v>
      </c>
      <c r="E783" s="32" t="s">
        <v>2049</v>
      </c>
      <c r="F783" s="33"/>
    </row>
    <row r="784" ht="20.1" customHeight="1" spans="1:6">
      <c r="A784" s="31">
        <v>782</v>
      </c>
      <c r="B784" s="32" t="s">
        <v>2743</v>
      </c>
      <c r="C784" s="32">
        <v>109.19</v>
      </c>
      <c r="D784" s="32" t="s">
        <v>495</v>
      </c>
      <c r="E784" s="32" t="s">
        <v>2049</v>
      </c>
      <c r="F784" s="33"/>
    </row>
    <row r="785" ht="20.1" customHeight="1" spans="1:6">
      <c r="A785" s="31">
        <v>783</v>
      </c>
      <c r="B785" s="32" t="s">
        <v>2744</v>
      </c>
      <c r="C785" s="32">
        <v>109.19</v>
      </c>
      <c r="D785" s="32" t="s">
        <v>495</v>
      </c>
      <c r="E785" s="32" t="s">
        <v>2049</v>
      </c>
      <c r="F785" s="33"/>
    </row>
    <row r="786" ht="20.1" customHeight="1" spans="1:6">
      <c r="A786" s="31">
        <v>784</v>
      </c>
      <c r="B786" s="32" t="s">
        <v>2745</v>
      </c>
      <c r="C786" s="32">
        <v>109.19</v>
      </c>
      <c r="D786" s="32" t="s">
        <v>495</v>
      </c>
      <c r="E786" s="32" t="s">
        <v>2049</v>
      </c>
      <c r="F786" s="33"/>
    </row>
    <row r="787" ht="20.1" customHeight="1" spans="1:6">
      <c r="A787" s="31">
        <v>785</v>
      </c>
      <c r="B787" s="32" t="s">
        <v>2746</v>
      </c>
      <c r="C787" s="32">
        <v>109.19</v>
      </c>
      <c r="D787" s="32" t="s">
        <v>495</v>
      </c>
      <c r="E787" s="32" t="s">
        <v>2049</v>
      </c>
      <c r="F787" s="33"/>
    </row>
    <row r="788" ht="20.1" customHeight="1" spans="1:6">
      <c r="A788" s="31">
        <v>786</v>
      </c>
      <c r="B788" s="32" t="s">
        <v>2747</v>
      </c>
      <c r="C788" s="32">
        <v>109.98</v>
      </c>
      <c r="D788" s="32" t="s">
        <v>495</v>
      </c>
      <c r="E788" s="32" t="s">
        <v>2049</v>
      </c>
      <c r="F788" s="33"/>
    </row>
    <row r="789" ht="20.1" customHeight="1" spans="1:6">
      <c r="A789" s="31">
        <v>787</v>
      </c>
      <c r="B789" s="32" t="s">
        <v>2748</v>
      </c>
      <c r="C789" s="32">
        <v>109.98</v>
      </c>
      <c r="D789" s="32" t="s">
        <v>495</v>
      </c>
      <c r="E789" s="32" t="s">
        <v>2049</v>
      </c>
      <c r="F789" s="33"/>
    </row>
    <row r="790" ht="20.1" customHeight="1" spans="1:6">
      <c r="A790" s="31">
        <v>788</v>
      </c>
      <c r="B790" s="32" t="s">
        <v>2749</v>
      </c>
      <c r="C790" s="32">
        <v>109.19</v>
      </c>
      <c r="D790" s="32" t="s">
        <v>495</v>
      </c>
      <c r="E790" s="32" t="s">
        <v>2049</v>
      </c>
      <c r="F790" s="33"/>
    </row>
    <row r="791" ht="20.1" customHeight="1" spans="1:6">
      <c r="A791" s="31">
        <v>789</v>
      </c>
      <c r="B791" s="32" t="s">
        <v>2750</v>
      </c>
      <c r="C791" s="32">
        <v>109.19</v>
      </c>
      <c r="D791" s="32" t="s">
        <v>495</v>
      </c>
      <c r="E791" s="32" t="s">
        <v>2049</v>
      </c>
      <c r="F791" s="33"/>
    </row>
    <row r="792" ht="20.1" customHeight="1" spans="1:6">
      <c r="A792" s="31">
        <v>790</v>
      </c>
      <c r="B792" s="32" t="s">
        <v>2751</v>
      </c>
      <c r="C792" s="32">
        <v>109.19</v>
      </c>
      <c r="D792" s="32" t="s">
        <v>495</v>
      </c>
      <c r="E792" s="32" t="s">
        <v>2049</v>
      </c>
      <c r="F792" s="33"/>
    </row>
    <row r="793" ht="20.1" customHeight="1" spans="1:6">
      <c r="A793" s="31">
        <v>791</v>
      </c>
      <c r="B793" s="32" t="s">
        <v>2752</v>
      </c>
      <c r="C793" s="32">
        <v>109.19</v>
      </c>
      <c r="D793" s="32" t="s">
        <v>495</v>
      </c>
      <c r="E793" s="32" t="s">
        <v>2049</v>
      </c>
      <c r="F793" s="33"/>
    </row>
    <row r="794" ht="20.1" customHeight="1" spans="1:6">
      <c r="A794" s="31">
        <v>792</v>
      </c>
      <c r="B794" s="32" t="s">
        <v>2753</v>
      </c>
      <c r="C794" s="32">
        <v>109.98</v>
      </c>
      <c r="D794" s="32" t="s">
        <v>495</v>
      </c>
      <c r="E794" s="32" t="s">
        <v>2049</v>
      </c>
      <c r="F794" s="33"/>
    </row>
    <row r="795" ht="20.1" customHeight="1" spans="1:6">
      <c r="A795" s="31">
        <v>793</v>
      </c>
      <c r="B795" s="32" t="s">
        <v>2754</v>
      </c>
      <c r="C795" s="32">
        <v>109.98</v>
      </c>
      <c r="D795" s="32" t="s">
        <v>495</v>
      </c>
      <c r="E795" s="32" t="s">
        <v>2049</v>
      </c>
      <c r="F795" s="33"/>
    </row>
    <row r="796" ht="20.1" customHeight="1" spans="1:6">
      <c r="A796" s="31">
        <v>794</v>
      </c>
      <c r="B796" s="32" t="s">
        <v>2755</v>
      </c>
      <c r="C796" s="32">
        <v>109.98</v>
      </c>
      <c r="D796" s="32" t="s">
        <v>495</v>
      </c>
      <c r="E796" s="32" t="s">
        <v>2049</v>
      </c>
      <c r="F796" s="33"/>
    </row>
    <row r="797" ht="20.1" customHeight="1" spans="1:6">
      <c r="A797" s="31">
        <v>795</v>
      </c>
      <c r="B797" s="32" t="s">
        <v>2756</v>
      </c>
      <c r="C797" s="32">
        <v>109.98</v>
      </c>
      <c r="D797" s="32" t="s">
        <v>495</v>
      </c>
      <c r="E797" s="32" t="s">
        <v>2049</v>
      </c>
      <c r="F797" s="33"/>
    </row>
    <row r="798" ht="20.1" customHeight="1" spans="1:6">
      <c r="A798" s="31">
        <v>796</v>
      </c>
      <c r="B798" s="32" t="s">
        <v>2757</v>
      </c>
      <c r="C798" s="32">
        <v>109.98</v>
      </c>
      <c r="D798" s="32" t="s">
        <v>495</v>
      </c>
      <c r="E798" s="32" t="s">
        <v>2049</v>
      </c>
      <c r="F798" s="33"/>
    </row>
    <row r="799" ht="20.1" customHeight="1" spans="1:6">
      <c r="A799" s="31">
        <v>797</v>
      </c>
      <c r="B799" s="32" t="s">
        <v>2758</v>
      </c>
      <c r="C799" s="32">
        <v>109.98</v>
      </c>
      <c r="D799" s="32" t="s">
        <v>495</v>
      </c>
      <c r="E799" s="32" t="s">
        <v>2049</v>
      </c>
      <c r="F799" s="33"/>
    </row>
    <row r="800" ht="20.1" customHeight="1" spans="1:6">
      <c r="A800" s="31">
        <v>798</v>
      </c>
      <c r="B800" s="32" t="s">
        <v>2759</v>
      </c>
      <c r="C800" s="32">
        <v>109.98</v>
      </c>
      <c r="D800" s="32" t="s">
        <v>495</v>
      </c>
      <c r="E800" s="32" t="s">
        <v>2049</v>
      </c>
      <c r="F800" s="33"/>
    </row>
    <row r="801" ht="20.1" customHeight="1" spans="1:6">
      <c r="A801" s="31">
        <v>799</v>
      </c>
      <c r="B801" s="32" t="s">
        <v>2760</v>
      </c>
      <c r="C801" s="32">
        <v>109.98</v>
      </c>
      <c r="D801" s="32" t="s">
        <v>495</v>
      </c>
      <c r="E801" s="32" t="s">
        <v>2049</v>
      </c>
      <c r="F801" s="33"/>
    </row>
    <row r="802" ht="20.1" customHeight="1" spans="1:6">
      <c r="A802" s="31">
        <v>800</v>
      </c>
      <c r="B802" s="32" t="s">
        <v>2761</v>
      </c>
      <c r="C802" s="32">
        <v>109.98</v>
      </c>
      <c r="D802" s="32" t="s">
        <v>495</v>
      </c>
      <c r="E802" s="32" t="s">
        <v>2049</v>
      </c>
      <c r="F802" s="33"/>
    </row>
    <row r="803" ht="20.1" customHeight="1" spans="1:6">
      <c r="A803" s="31">
        <v>801</v>
      </c>
      <c r="B803" s="32" t="s">
        <v>2762</v>
      </c>
      <c r="C803" s="32">
        <v>109.98</v>
      </c>
      <c r="D803" s="32" t="s">
        <v>495</v>
      </c>
      <c r="E803" s="32" t="s">
        <v>2049</v>
      </c>
      <c r="F803" s="33"/>
    </row>
    <row r="804" ht="20.1" customHeight="1" spans="1:6">
      <c r="A804" s="31">
        <v>802</v>
      </c>
      <c r="B804" s="32" t="s">
        <v>2763</v>
      </c>
      <c r="C804" s="32">
        <v>109.98</v>
      </c>
      <c r="D804" s="32" t="s">
        <v>495</v>
      </c>
      <c r="E804" s="32" t="s">
        <v>2049</v>
      </c>
      <c r="F804" s="33"/>
    </row>
    <row r="805" ht="20.1" customHeight="1" spans="1:6">
      <c r="A805" s="31">
        <v>803</v>
      </c>
      <c r="B805" s="32" t="s">
        <v>2764</v>
      </c>
      <c r="C805" s="32">
        <v>109.98</v>
      </c>
      <c r="D805" s="32" t="s">
        <v>495</v>
      </c>
      <c r="E805" s="32" t="s">
        <v>2049</v>
      </c>
      <c r="F805" s="33"/>
    </row>
    <row r="806" ht="20.1" customHeight="1" spans="1:6">
      <c r="A806" s="31">
        <v>804</v>
      </c>
      <c r="B806" s="32" t="s">
        <v>2765</v>
      </c>
      <c r="C806" s="32">
        <v>109.98</v>
      </c>
      <c r="D806" s="32" t="s">
        <v>495</v>
      </c>
      <c r="E806" s="32" t="s">
        <v>2049</v>
      </c>
      <c r="F806" s="33"/>
    </row>
    <row r="807" ht="20.1" customHeight="1" spans="1:6">
      <c r="A807" s="31">
        <v>805</v>
      </c>
      <c r="B807" s="32" t="s">
        <v>2766</v>
      </c>
      <c r="C807" s="32">
        <v>109.98</v>
      </c>
      <c r="D807" s="32" t="s">
        <v>495</v>
      </c>
      <c r="E807" s="32" t="s">
        <v>2049</v>
      </c>
      <c r="F807" s="33"/>
    </row>
    <row r="808" ht="20.1" customHeight="1" spans="1:6">
      <c r="A808" s="31">
        <v>806</v>
      </c>
      <c r="B808" s="32" t="s">
        <v>2767</v>
      </c>
      <c r="C808" s="32">
        <v>109.98</v>
      </c>
      <c r="D808" s="32" t="s">
        <v>495</v>
      </c>
      <c r="E808" s="32" t="s">
        <v>2049</v>
      </c>
      <c r="F808" s="33"/>
    </row>
    <row r="809" ht="20.1" customHeight="1" spans="1:6">
      <c r="A809" s="31">
        <v>807</v>
      </c>
      <c r="B809" s="32" t="s">
        <v>2768</v>
      </c>
      <c r="C809" s="32">
        <v>110.57</v>
      </c>
      <c r="D809" s="32" t="s">
        <v>495</v>
      </c>
      <c r="E809" s="32" t="s">
        <v>2049</v>
      </c>
      <c r="F809" s="33"/>
    </row>
    <row r="810" ht="20.1" customHeight="1" spans="1:6">
      <c r="A810" s="31">
        <v>808</v>
      </c>
      <c r="B810" s="32" t="s">
        <v>2769</v>
      </c>
      <c r="C810" s="32">
        <v>110.57</v>
      </c>
      <c r="D810" s="32" t="s">
        <v>495</v>
      </c>
      <c r="E810" s="32" t="s">
        <v>2049</v>
      </c>
      <c r="F810" s="33"/>
    </row>
    <row r="811" ht="20.1" customHeight="1" spans="1:6">
      <c r="A811" s="31">
        <v>809</v>
      </c>
      <c r="B811" s="32" t="s">
        <v>2770</v>
      </c>
      <c r="C811" s="32">
        <v>110.57</v>
      </c>
      <c r="D811" s="32" t="s">
        <v>495</v>
      </c>
      <c r="E811" s="32" t="s">
        <v>2049</v>
      </c>
      <c r="F811" s="33"/>
    </row>
    <row r="812" ht="20.1" customHeight="1" spans="1:6">
      <c r="A812" s="31">
        <v>810</v>
      </c>
      <c r="B812" s="32" t="s">
        <v>2771</v>
      </c>
      <c r="C812" s="32">
        <v>109.98</v>
      </c>
      <c r="D812" s="32" t="s">
        <v>495</v>
      </c>
      <c r="E812" s="32" t="s">
        <v>2049</v>
      </c>
      <c r="F812" s="33"/>
    </row>
    <row r="813" ht="20.1" customHeight="1" spans="1:6">
      <c r="A813" s="31">
        <v>811</v>
      </c>
      <c r="B813" s="32" t="s">
        <v>2772</v>
      </c>
      <c r="C813" s="32">
        <v>110.57</v>
      </c>
      <c r="D813" s="32" t="s">
        <v>495</v>
      </c>
      <c r="E813" s="32" t="s">
        <v>2049</v>
      </c>
      <c r="F813" s="33"/>
    </row>
    <row r="814" ht="20.1" customHeight="1" spans="1:6">
      <c r="A814" s="31">
        <v>812</v>
      </c>
      <c r="B814" s="32" t="s">
        <v>2773</v>
      </c>
      <c r="C814" s="32">
        <v>110.57</v>
      </c>
      <c r="D814" s="32" t="s">
        <v>495</v>
      </c>
      <c r="E814" s="32" t="s">
        <v>2049</v>
      </c>
      <c r="F814" s="33"/>
    </row>
    <row r="815" ht="20.1" customHeight="1" spans="1:6">
      <c r="A815" s="31">
        <v>813</v>
      </c>
      <c r="B815" s="32" t="s">
        <v>2774</v>
      </c>
      <c r="C815" s="32">
        <v>109.77</v>
      </c>
      <c r="D815" s="32" t="s">
        <v>495</v>
      </c>
      <c r="E815" s="32" t="s">
        <v>2049</v>
      </c>
      <c r="F815" s="33"/>
    </row>
    <row r="816" ht="20.1" customHeight="1" spans="1:6">
      <c r="A816" s="31">
        <v>814</v>
      </c>
      <c r="B816" s="32" t="s">
        <v>2775</v>
      </c>
      <c r="C816" s="32">
        <v>109.77</v>
      </c>
      <c r="D816" s="32" t="s">
        <v>495</v>
      </c>
      <c r="E816" s="32" t="s">
        <v>2049</v>
      </c>
      <c r="F816" s="33"/>
    </row>
    <row r="817" ht="20.1" customHeight="1" spans="1:6">
      <c r="A817" s="31">
        <v>815</v>
      </c>
      <c r="B817" s="32" t="s">
        <v>2776</v>
      </c>
      <c r="C817" s="32">
        <v>109.77</v>
      </c>
      <c r="D817" s="32" t="s">
        <v>495</v>
      </c>
      <c r="E817" s="32" t="s">
        <v>2049</v>
      </c>
      <c r="F817" s="33"/>
    </row>
    <row r="818" ht="20.1" customHeight="1" spans="1:6">
      <c r="A818" s="31">
        <v>816</v>
      </c>
      <c r="B818" s="32" t="s">
        <v>2777</v>
      </c>
      <c r="C818" s="32">
        <v>109.77</v>
      </c>
      <c r="D818" s="32" t="s">
        <v>495</v>
      </c>
      <c r="E818" s="32" t="s">
        <v>2049</v>
      </c>
      <c r="F818" s="33"/>
    </row>
    <row r="819" ht="20.1" customHeight="1" spans="1:6">
      <c r="A819" s="31">
        <v>817</v>
      </c>
      <c r="B819" s="32" t="s">
        <v>2778</v>
      </c>
      <c r="C819" s="32">
        <v>109.77</v>
      </c>
      <c r="D819" s="32" t="s">
        <v>495</v>
      </c>
      <c r="E819" s="32" t="s">
        <v>2049</v>
      </c>
      <c r="F819" s="33"/>
    </row>
    <row r="820" ht="20.1" customHeight="1" spans="1:6">
      <c r="A820" s="31">
        <v>818</v>
      </c>
      <c r="B820" s="32" t="s">
        <v>2779</v>
      </c>
      <c r="C820" s="32">
        <v>109.77</v>
      </c>
      <c r="D820" s="32" t="s">
        <v>495</v>
      </c>
      <c r="E820" s="32" t="s">
        <v>2049</v>
      </c>
      <c r="F820" s="33"/>
    </row>
    <row r="821" ht="20.1" customHeight="1" spans="1:6">
      <c r="A821" s="31">
        <v>819</v>
      </c>
      <c r="B821" s="32" t="s">
        <v>2780</v>
      </c>
      <c r="C821" s="32">
        <v>109.77</v>
      </c>
      <c r="D821" s="32" t="s">
        <v>495</v>
      </c>
      <c r="E821" s="32" t="s">
        <v>2049</v>
      </c>
      <c r="F821" s="33"/>
    </row>
    <row r="822" ht="20.1" customHeight="1" spans="1:6">
      <c r="A822" s="31">
        <v>820</v>
      </c>
      <c r="B822" s="32" t="s">
        <v>2781</v>
      </c>
      <c r="C822" s="32">
        <v>109.77</v>
      </c>
      <c r="D822" s="32" t="s">
        <v>495</v>
      </c>
      <c r="E822" s="32" t="s">
        <v>2049</v>
      </c>
      <c r="F822" s="33"/>
    </row>
    <row r="823" ht="20.1" customHeight="1" spans="1:6">
      <c r="A823" s="31">
        <v>821</v>
      </c>
      <c r="B823" s="32" t="s">
        <v>2782</v>
      </c>
      <c r="C823" s="32">
        <v>109.77</v>
      </c>
      <c r="D823" s="32" t="s">
        <v>495</v>
      </c>
      <c r="E823" s="32" t="s">
        <v>2049</v>
      </c>
      <c r="F823" s="33"/>
    </row>
    <row r="824" ht="20.1" customHeight="1" spans="1:6">
      <c r="A824" s="31">
        <v>822</v>
      </c>
      <c r="B824" s="32" t="s">
        <v>2783</v>
      </c>
      <c r="C824" s="32">
        <v>109.77</v>
      </c>
      <c r="D824" s="32" t="s">
        <v>495</v>
      </c>
      <c r="E824" s="32" t="s">
        <v>2049</v>
      </c>
      <c r="F824" s="33"/>
    </row>
    <row r="825" ht="20.1" customHeight="1" spans="1:6">
      <c r="A825" s="31">
        <v>823</v>
      </c>
      <c r="B825" s="32" t="s">
        <v>2784</v>
      </c>
      <c r="C825" s="32">
        <v>109.77</v>
      </c>
      <c r="D825" s="32" t="s">
        <v>495</v>
      </c>
      <c r="E825" s="32" t="s">
        <v>2049</v>
      </c>
      <c r="F825" s="33"/>
    </row>
    <row r="826" ht="20.1" customHeight="1" spans="1:6">
      <c r="A826" s="31">
        <v>824</v>
      </c>
      <c r="B826" s="32" t="s">
        <v>2785</v>
      </c>
      <c r="C826" s="32">
        <v>109.77</v>
      </c>
      <c r="D826" s="32" t="s">
        <v>495</v>
      </c>
      <c r="E826" s="32" t="s">
        <v>2049</v>
      </c>
      <c r="F826" s="33"/>
    </row>
    <row r="827" ht="20.1" customHeight="1" spans="1:6">
      <c r="A827" s="31">
        <v>825</v>
      </c>
      <c r="B827" s="32" t="s">
        <v>2786</v>
      </c>
      <c r="C827" s="32">
        <v>109.77</v>
      </c>
      <c r="D827" s="32" t="s">
        <v>495</v>
      </c>
      <c r="E827" s="32" t="s">
        <v>2049</v>
      </c>
      <c r="F827" s="33"/>
    </row>
    <row r="828" ht="20.1" customHeight="1" spans="1:6">
      <c r="A828" s="31">
        <v>826</v>
      </c>
      <c r="B828" s="32" t="s">
        <v>2787</v>
      </c>
      <c r="C828" s="32">
        <v>109.77</v>
      </c>
      <c r="D828" s="32" t="s">
        <v>495</v>
      </c>
      <c r="E828" s="32" t="s">
        <v>2049</v>
      </c>
      <c r="F828" s="33"/>
    </row>
    <row r="829" ht="20.1" customHeight="1" spans="1:6">
      <c r="A829" s="31">
        <v>827</v>
      </c>
      <c r="B829" s="32" t="s">
        <v>2788</v>
      </c>
      <c r="C829" s="32">
        <v>109.77</v>
      </c>
      <c r="D829" s="32" t="s">
        <v>495</v>
      </c>
      <c r="E829" s="32" t="s">
        <v>2049</v>
      </c>
      <c r="F829" s="33"/>
    </row>
    <row r="830" ht="20.1" customHeight="1" spans="1:6">
      <c r="A830" s="31">
        <v>828</v>
      </c>
      <c r="B830" s="32" t="s">
        <v>2789</v>
      </c>
      <c r="C830" s="32">
        <v>109.77</v>
      </c>
      <c r="D830" s="32" t="s">
        <v>495</v>
      </c>
      <c r="E830" s="32" t="s">
        <v>2049</v>
      </c>
      <c r="F830" s="33"/>
    </row>
    <row r="831" ht="20.1" customHeight="1" spans="1:6">
      <c r="A831" s="31">
        <v>829</v>
      </c>
      <c r="B831" s="32" t="s">
        <v>2790</v>
      </c>
      <c r="C831" s="32">
        <v>109.77</v>
      </c>
      <c r="D831" s="32" t="s">
        <v>495</v>
      </c>
      <c r="E831" s="32" t="s">
        <v>2049</v>
      </c>
      <c r="F831" s="33"/>
    </row>
    <row r="832" ht="20.1" customHeight="1" spans="1:6">
      <c r="A832" s="31">
        <v>830</v>
      </c>
      <c r="B832" s="32" t="s">
        <v>2791</v>
      </c>
      <c r="C832" s="32">
        <v>109.77</v>
      </c>
      <c r="D832" s="32" t="s">
        <v>495</v>
      </c>
      <c r="E832" s="32" t="s">
        <v>2049</v>
      </c>
      <c r="F832" s="33"/>
    </row>
    <row r="833" ht="20.1" customHeight="1" spans="1:6">
      <c r="A833" s="31">
        <v>831</v>
      </c>
      <c r="B833" s="32" t="s">
        <v>2792</v>
      </c>
      <c r="C833" s="32">
        <v>109.77</v>
      </c>
      <c r="D833" s="32" t="s">
        <v>495</v>
      </c>
      <c r="E833" s="32" t="s">
        <v>2049</v>
      </c>
      <c r="F833" s="33"/>
    </row>
    <row r="834" ht="20.1" customHeight="1" spans="1:6">
      <c r="A834" s="31">
        <v>832</v>
      </c>
      <c r="B834" s="32" t="s">
        <v>2793</v>
      </c>
      <c r="C834" s="32">
        <v>109.77</v>
      </c>
      <c r="D834" s="32" t="s">
        <v>495</v>
      </c>
      <c r="E834" s="32" t="s">
        <v>2049</v>
      </c>
      <c r="F834" s="33"/>
    </row>
    <row r="835" ht="20.1" customHeight="1" spans="1:6">
      <c r="A835" s="31">
        <v>833</v>
      </c>
      <c r="B835" s="32" t="s">
        <v>2794</v>
      </c>
      <c r="C835" s="32">
        <v>109.77</v>
      </c>
      <c r="D835" s="32" t="s">
        <v>495</v>
      </c>
      <c r="E835" s="32" t="s">
        <v>2049</v>
      </c>
      <c r="F835" s="33"/>
    </row>
    <row r="836" ht="20.1" customHeight="1" spans="1:6">
      <c r="A836" s="31">
        <v>834</v>
      </c>
      <c r="B836" s="32" t="s">
        <v>2795</v>
      </c>
      <c r="C836" s="32">
        <v>109.77</v>
      </c>
      <c r="D836" s="32" t="s">
        <v>495</v>
      </c>
      <c r="E836" s="32" t="s">
        <v>2049</v>
      </c>
      <c r="F836" s="33"/>
    </row>
    <row r="837" ht="20.1" customHeight="1" spans="1:6">
      <c r="A837" s="31">
        <v>835</v>
      </c>
      <c r="B837" s="32" t="s">
        <v>2796</v>
      </c>
      <c r="C837" s="32">
        <v>109.77</v>
      </c>
      <c r="D837" s="32" t="s">
        <v>495</v>
      </c>
      <c r="E837" s="32" t="s">
        <v>2049</v>
      </c>
      <c r="F837" s="33"/>
    </row>
    <row r="838" ht="20.1" customHeight="1" spans="1:6">
      <c r="A838" s="31">
        <v>836</v>
      </c>
      <c r="B838" s="32" t="s">
        <v>2797</v>
      </c>
      <c r="C838" s="32">
        <v>110.57</v>
      </c>
      <c r="D838" s="32" t="s">
        <v>495</v>
      </c>
      <c r="E838" s="32" t="s">
        <v>2049</v>
      </c>
      <c r="F838" s="33"/>
    </row>
    <row r="839" ht="20.1" customHeight="1" spans="1:6">
      <c r="A839" s="31">
        <v>837</v>
      </c>
      <c r="B839" s="32" t="s">
        <v>2798</v>
      </c>
      <c r="C839" s="32">
        <v>110.57</v>
      </c>
      <c r="D839" s="32" t="s">
        <v>495</v>
      </c>
      <c r="E839" s="32" t="s">
        <v>2049</v>
      </c>
      <c r="F839" s="33"/>
    </row>
    <row r="840" ht="20.1" customHeight="1" spans="1:6">
      <c r="A840" s="31">
        <v>838</v>
      </c>
      <c r="B840" s="32" t="s">
        <v>2799</v>
      </c>
      <c r="C840" s="32">
        <v>109.77</v>
      </c>
      <c r="D840" s="32" t="s">
        <v>495</v>
      </c>
      <c r="E840" s="32" t="s">
        <v>2049</v>
      </c>
      <c r="F840" s="33"/>
    </row>
    <row r="841" ht="20.1" customHeight="1" spans="1:6">
      <c r="A841" s="31">
        <v>839</v>
      </c>
      <c r="B841" s="32" t="s">
        <v>2800</v>
      </c>
      <c r="C841" s="32">
        <v>109.77</v>
      </c>
      <c r="D841" s="32" t="s">
        <v>495</v>
      </c>
      <c r="E841" s="32" t="s">
        <v>2049</v>
      </c>
      <c r="F841" s="33"/>
    </row>
    <row r="842" ht="20.1" customHeight="1" spans="1:6">
      <c r="A842" s="31">
        <v>840</v>
      </c>
      <c r="B842" s="32" t="s">
        <v>2801</v>
      </c>
      <c r="C842" s="32">
        <v>110.57</v>
      </c>
      <c r="D842" s="32" t="s">
        <v>495</v>
      </c>
      <c r="E842" s="32" t="s">
        <v>2049</v>
      </c>
      <c r="F842" s="33"/>
    </row>
    <row r="843" ht="20.1" customHeight="1" spans="1:6">
      <c r="A843" s="31">
        <v>841</v>
      </c>
      <c r="B843" s="32" t="s">
        <v>2802</v>
      </c>
      <c r="C843" s="32">
        <v>110.57</v>
      </c>
      <c r="D843" s="32" t="s">
        <v>495</v>
      </c>
      <c r="E843" s="32" t="s">
        <v>2049</v>
      </c>
      <c r="F843" s="33"/>
    </row>
    <row r="844" ht="20.1" customHeight="1" spans="1:6">
      <c r="A844" s="31">
        <v>842</v>
      </c>
      <c r="B844" s="32" t="s">
        <v>2803</v>
      </c>
      <c r="C844" s="32">
        <v>110.57</v>
      </c>
      <c r="D844" s="32" t="s">
        <v>495</v>
      </c>
      <c r="E844" s="32" t="s">
        <v>2049</v>
      </c>
      <c r="F844" s="33"/>
    </row>
    <row r="845" ht="20.1" customHeight="1" spans="1:6">
      <c r="A845" s="31">
        <v>843</v>
      </c>
      <c r="B845" s="32" t="s">
        <v>2804</v>
      </c>
      <c r="C845" s="32">
        <v>110.57</v>
      </c>
      <c r="D845" s="32" t="s">
        <v>495</v>
      </c>
      <c r="E845" s="32" t="s">
        <v>2049</v>
      </c>
      <c r="F845" s="33"/>
    </row>
    <row r="846" ht="20.1" customHeight="1" spans="1:6">
      <c r="A846" s="31">
        <v>844</v>
      </c>
      <c r="B846" s="32" t="s">
        <v>2805</v>
      </c>
      <c r="C846" s="32">
        <v>110.57</v>
      </c>
      <c r="D846" s="32" t="s">
        <v>495</v>
      </c>
      <c r="E846" s="32" t="s">
        <v>2049</v>
      </c>
      <c r="F846" s="33"/>
    </row>
    <row r="847" ht="20.1" customHeight="1" spans="1:6">
      <c r="A847" s="31">
        <v>845</v>
      </c>
      <c r="B847" s="32" t="s">
        <v>2806</v>
      </c>
      <c r="C847" s="32">
        <v>110.57</v>
      </c>
      <c r="D847" s="32" t="s">
        <v>495</v>
      </c>
      <c r="E847" s="32" t="s">
        <v>2049</v>
      </c>
      <c r="F847" s="33"/>
    </row>
    <row r="848" ht="20.1" customHeight="1" spans="1:6">
      <c r="A848" s="31">
        <v>846</v>
      </c>
      <c r="B848" s="32" t="s">
        <v>2807</v>
      </c>
      <c r="C848" s="32">
        <v>110.57</v>
      </c>
      <c r="D848" s="32" t="s">
        <v>495</v>
      </c>
      <c r="E848" s="32" t="s">
        <v>2049</v>
      </c>
      <c r="F848" s="33"/>
    </row>
    <row r="849" ht="20.1" customHeight="1" spans="1:6">
      <c r="A849" s="31">
        <v>847</v>
      </c>
      <c r="B849" s="32" t="s">
        <v>2808</v>
      </c>
      <c r="C849" s="32">
        <v>110.57</v>
      </c>
      <c r="D849" s="32" t="s">
        <v>495</v>
      </c>
      <c r="E849" s="32" t="s">
        <v>2049</v>
      </c>
      <c r="F849" s="33"/>
    </row>
    <row r="850" ht="20.1" customHeight="1" spans="1:6">
      <c r="A850" s="31">
        <v>848</v>
      </c>
      <c r="B850" s="32" t="s">
        <v>2809</v>
      </c>
      <c r="C850" s="32">
        <v>110.57</v>
      </c>
      <c r="D850" s="32" t="s">
        <v>495</v>
      </c>
      <c r="E850" s="32" t="s">
        <v>2049</v>
      </c>
      <c r="F850" s="33"/>
    </row>
    <row r="851" ht="20.1" customHeight="1" spans="1:6">
      <c r="A851" s="31">
        <v>849</v>
      </c>
      <c r="B851" s="32" t="s">
        <v>2810</v>
      </c>
      <c r="C851" s="32">
        <v>110.57</v>
      </c>
      <c r="D851" s="32" t="s">
        <v>495</v>
      </c>
      <c r="E851" s="32" t="s">
        <v>2049</v>
      </c>
      <c r="F851" s="33"/>
    </row>
    <row r="852" ht="20.1" customHeight="1" spans="1:6">
      <c r="A852" s="31">
        <v>850</v>
      </c>
      <c r="B852" s="32" t="s">
        <v>2811</v>
      </c>
      <c r="C852" s="32">
        <v>110.57</v>
      </c>
      <c r="D852" s="32" t="s">
        <v>495</v>
      </c>
      <c r="E852" s="32" t="s">
        <v>2049</v>
      </c>
      <c r="F852" s="33"/>
    </row>
    <row r="853" ht="20.1" customHeight="1" spans="1:6">
      <c r="A853" s="31">
        <v>851</v>
      </c>
      <c r="B853" s="32" t="s">
        <v>2812</v>
      </c>
      <c r="C853" s="32">
        <v>110.57</v>
      </c>
      <c r="D853" s="32" t="s">
        <v>495</v>
      </c>
      <c r="E853" s="32" t="s">
        <v>2049</v>
      </c>
      <c r="F853" s="33"/>
    </row>
    <row r="854" ht="20.1" customHeight="1" spans="1:6">
      <c r="A854" s="31">
        <v>852</v>
      </c>
      <c r="B854" s="32" t="s">
        <v>2813</v>
      </c>
      <c r="C854" s="32">
        <v>110.57</v>
      </c>
      <c r="D854" s="32" t="s">
        <v>495</v>
      </c>
      <c r="E854" s="32" t="s">
        <v>2049</v>
      </c>
      <c r="F854" s="33"/>
    </row>
    <row r="855" ht="20.1" customHeight="1" spans="1:6">
      <c r="A855" s="31">
        <v>853</v>
      </c>
      <c r="B855" s="32" t="s">
        <v>2814</v>
      </c>
      <c r="C855" s="32">
        <v>110.57</v>
      </c>
      <c r="D855" s="32" t="s">
        <v>495</v>
      </c>
      <c r="E855" s="32" t="s">
        <v>2049</v>
      </c>
      <c r="F855" s="33"/>
    </row>
    <row r="856" ht="20.1" customHeight="1" spans="1:6">
      <c r="A856" s="31">
        <v>854</v>
      </c>
      <c r="B856" s="32" t="s">
        <v>2815</v>
      </c>
      <c r="C856" s="32">
        <v>110.57</v>
      </c>
      <c r="D856" s="32" t="s">
        <v>495</v>
      </c>
      <c r="E856" s="32" t="s">
        <v>2049</v>
      </c>
      <c r="F856" s="33"/>
    </row>
    <row r="857" ht="20.1" customHeight="1" spans="1:6">
      <c r="A857" s="31">
        <v>855</v>
      </c>
      <c r="B857" s="32" t="s">
        <v>2816</v>
      </c>
      <c r="C857" s="32">
        <v>110.57</v>
      </c>
      <c r="D857" s="32" t="s">
        <v>495</v>
      </c>
      <c r="E857" s="32" t="s">
        <v>2049</v>
      </c>
      <c r="F857" s="33"/>
    </row>
    <row r="858" ht="20.1" customHeight="1" spans="1:6">
      <c r="A858" s="31">
        <v>856</v>
      </c>
      <c r="B858" s="32" t="s">
        <v>2817</v>
      </c>
      <c r="C858" s="32">
        <v>110.57</v>
      </c>
      <c r="D858" s="32" t="s">
        <v>495</v>
      </c>
      <c r="E858" s="32" t="s">
        <v>2049</v>
      </c>
      <c r="F858" s="33"/>
    </row>
    <row r="859" ht="20.1" customHeight="1" spans="1:6">
      <c r="A859" s="31">
        <v>857</v>
      </c>
      <c r="B859" s="32" t="s">
        <v>2818</v>
      </c>
      <c r="C859" s="32">
        <v>110.57</v>
      </c>
      <c r="D859" s="32" t="s">
        <v>495</v>
      </c>
      <c r="E859" s="32" t="s">
        <v>2049</v>
      </c>
      <c r="F859" s="33"/>
    </row>
    <row r="860" ht="20.1" customHeight="1" spans="1:6">
      <c r="A860" s="31">
        <v>858</v>
      </c>
      <c r="B860" s="32" t="s">
        <v>2819</v>
      </c>
      <c r="C860" s="32">
        <v>110.57</v>
      </c>
      <c r="D860" s="32" t="s">
        <v>495</v>
      </c>
      <c r="E860" s="32" t="s">
        <v>2049</v>
      </c>
      <c r="F860" s="33"/>
    </row>
    <row r="861" ht="20.1" customHeight="1" spans="1:6">
      <c r="A861" s="31">
        <v>859</v>
      </c>
      <c r="B861" s="32" t="s">
        <v>2820</v>
      </c>
      <c r="C861" s="32">
        <v>110.57</v>
      </c>
      <c r="D861" s="32" t="s">
        <v>495</v>
      </c>
      <c r="E861" s="32" t="s">
        <v>2049</v>
      </c>
      <c r="F861" s="33"/>
    </row>
    <row r="862" ht="20.1" customHeight="1" spans="1:6">
      <c r="A862" s="31">
        <v>860</v>
      </c>
      <c r="B862" s="32" t="s">
        <v>2821</v>
      </c>
      <c r="C862" s="32">
        <v>109.77</v>
      </c>
      <c r="D862" s="32" t="s">
        <v>495</v>
      </c>
      <c r="E862" s="32" t="s">
        <v>2049</v>
      </c>
      <c r="F862" s="33"/>
    </row>
    <row r="863" ht="20.1" customHeight="1" spans="1:6">
      <c r="A863" s="31">
        <v>861</v>
      </c>
      <c r="B863" s="32" t="s">
        <v>2822</v>
      </c>
      <c r="C863" s="32">
        <v>109.77</v>
      </c>
      <c r="D863" s="32" t="s">
        <v>495</v>
      </c>
      <c r="E863" s="32" t="s">
        <v>2049</v>
      </c>
      <c r="F863" s="33"/>
    </row>
    <row r="864" ht="20.1" customHeight="1" spans="1:6">
      <c r="A864" s="31">
        <v>862</v>
      </c>
      <c r="B864" s="32" t="s">
        <v>2823</v>
      </c>
      <c r="C864" s="32">
        <v>109.77</v>
      </c>
      <c r="D864" s="32" t="s">
        <v>495</v>
      </c>
      <c r="E864" s="32" t="s">
        <v>2049</v>
      </c>
      <c r="F864" s="33"/>
    </row>
    <row r="865" ht="20.1" customHeight="1" spans="1:6">
      <c r="A865" s="31">
        <v>863</v>
      </c>
      <c r="B865" s="32" t="s">
        <v>2824</v>
      </c>
      <c r="C865" s="32">
        <v>109.77</v>
      </c>
      <c r="D865" s="32" t="s">
        <v>495</v>
      </c>
      <c r="E865" s="32" t="s">
        <v>2049</v>
      </c>
      <c r="F865" s="33"/>
    </row>
    <row r="866" ht="20.1" customHeight="1" spans="1:6">
      <c r="A866" s="31">
        <v>864</v>
      </c>
      <c r="B866" s="32" t="s">
        <v>2825</v>
      </c>
      <c r="C866" s="32">
        <v>109.77</v>
      </c>
      <c r="D866" s="32" t="s">
        <v>495</v>
      </c>
      <c r="E866" s="32" t="s">
        <v>2049</v>
      </c>
      <c r="F866" s="33"/>
    </row>
    <row r="867" ht="20.1" customHeight="1" spans="1:6">
      <c r="A867" s="31">
        <v>865</v>
      </c>
      <c r="B867" s="32" t="s">
        <v>2826</v>
      </c>
      <c r="C867" s="32">
        <v>109.77</v>
      </c>
      <c r="D867" s="32" t="s">
        <v>495</v>
      </c>
      <c r="E867" s="32" t="s">
        <v>2049</v>
      </c>
      <c r="F867" s="33"/>
    </row>
    <row r="868" ht="20.1" customHeight="1" spans="1:6">
      <c r="A868" s="31">
        <v>866</v>
      </c>
      <c r="B868" s="32" t="s">
        <v>2827</v>
      </c>
      <c r="C868" s="32">
        <v>109.77</v>
      </c>
      <c r="D868" s="32" t="s">
        <v>495</v>
      </c>
      <c r="E868" s="32" t="s">
        <v>2049</v>
      </c>
      <c r="F868" s="33"/>
    </row>
    <row r="869" ht="20.1" customHeight="1" spans="1:6">
      <c r="A869" s="31">
        <v>867</v>
      </c>
      <c r="B869" s="32" t="s">
        <v>2828</v>
      </c>
      <c r="C869" s="32">
        <v>109.77</v>
      </c>
      <c r="D869" s="32" t="s">
        <v>495</v>
      </c>
      <c r="E869" s="32" t="s">
        <v>2049</v>
      </c>
      <c r="F869" s="33"/>
    </row>
    <row r="870" ht="20.1" customHeight="1" spans="1:6">
      <c r="A870" s="31">
        <v>868</v>
      </c>
      <c r="B870" s="32" t="s">
        <v>2829</v>
      </c>
      <c r="C870" s="32">
        <v>109.77</v>
      </c>
      <c r="D870" s="32" t="s">
        <v>495</v>
      </c>
      <c r="E870" s="32" t="s">
        <v>2049</v>
      </c>
      <c r="F870" s="33"/>
    </row>
    <row r="871" ht="20.1" customHeight="1" spans="1:6">
      <c r="A871" s="31">
        <v>869</v>
      </c>
      <c r="B871" s="32" t="s">
        <v>2830</v>
      </c>
      <c r="C871" s="32">
        <v>109.77</v>
      </c>
      <c r="D871" s="32" t="s">
        <v>495</v>
      </c>
      <c r="E871" s="32" t="s">
        <v>2049</v>
      </c>
      <c r="F871" s="33"/>
    </row>
    <row r="872" ht="20.1" customHeight="1" spans="1:6">
      <c r="A872" s="31">
        <v>870</v>
      </c>
      <c r="B872" s="32" t="s">
        <v>2831</v>
      </c>
      <c r="C872" s="32">
        <v>109.77</v>
      </c>
      <c r="D872" s="32" t="s">
        <v>495</v>
      </c>
      <c r="E872" s="32" t="s">
        <v>2049</v>
      </c>
      <c r="F872" s="33"/>
    </row>
    <row r="873" ht="20.1" customHeight="1" spans="1:6">
      <c r="A873" s="31">
        <v>871</v>
      </c>
      <c r="B873" s="32" t="s">
        <v>2832</v>
      </c>
      <c r="C873" s="32">
        <v>109.77</v>
      </c>
      <c r="D873" s="32" t="s">
        <v>495</v>
      </c>
      <c r="E873" s="32" t="s">
        <v>2049</v>
      </c>
      <c r="F873" s="33"/>
    </row>
    <row r="874" ht="20.1" customHeight="1" spans="1:6">
      <c r="A874" s="31">
        <v>872</v>
      </c>
      <c r="B874" s="32" t="s">
        <v>2833</v>
      </c>
      <c r="C874" s="32">
        <v>109.77</v>
      </c>
      <c r="D874" s="32" t="s">
        <v>495</v>
      </c>
      <c r="E874" s="32" t="s">
        <v>2049</v>
      </c>
      <c r="F874" s="33"/>
    </row>
    <row r="875" ht="20.1" customHeight="1" spans="1:6">
      <c r="A875" s="31">
        <v>873</v>
      </c>
      <c r="B875" s="32" t="s">
        <v>2834</v>
      </c>
      <c r="C875" s="32">
        <v>109.77</v>
      </c>
      <c r="D875" s="32" t="s">
        <v>495</v>
      </c>
      <c r="E875" s="32" t="s">
        <v>2049</v>
      </c>
      <c r="F875" s="33"/>
    </row>
    <row r="876" ht="20.1" customHeight="1" spans="1:6">
      <c r="A876" s="31">
        <v>874</v>
      </c>
      <c r="B876" s="32" t="s">
        <v>2835</v>
      </c>
      <c r="C876" s="32">
        <v>109.77</v>
      </c>
      <c r="D876" s="32" t="s">
        <v>495</v>
      </c>
      <c r="E876" s="32" t="s">
        <v>2049</v>
      </c>
      <c r="F876" s="33"/>
    </row>
    <row r="877" ht="20.1" customHeight="1" spans="1:6">
      <c r="A877" s="31">
        <v>875</v>
      </c>
      <c r="B877" s="32" t="s">
        <v>2836</v>
      </c>
      <c r="C877" s="32">
        <v>109.77</v>
      </c>
      <c r="D877" s="32" t="s">
        <v>495</v>
      </c>
      <c r="E877" s="32" t="s">
        <v>2049</v>
      </c>
      <c r="F877" s="33"/>
    </row>
    <row r="878" ht="20.1" customHeight="1" spans="1:6">
      <c r="A878" s="31">
        <v>876</v>
      </c>
      <c r="B878" s="32" t="s">
        <v>2837</v>
      </c>
      <c r="C878" s="32">
        <v>109.77</v>
      </c>
      <c r="D878" s="32" t="s">
        <v>495</v>
      </c>
      <c r="E878" s="32" t="s">
        <v>2049</v>
      </c>
      <c r="F878" s="33"/>
    </row>
    <row r="879" ht="20.1" customHeight="1" spans="1:6">
      <c r="A879" s="31">
        <v>877</v>
      </c>
      <c r="B879" s="32" t="s">
        <v>2838</v>
      </c>
      <c r="C879" s="32">
        <v>109.77</v>
      </c>
      <c r="D879" s="32" t="s">
        <v>495</v>
      </c>
      <c r="E879" s="32" t="s">
        <v>2049</v>
      </c>
      <c r="F879" s="33"/>
    </row>
    <row r="880" ht="20.1" customHeight="1" spans="1:6">
      <c r="A880" s="31">
        <v>878</v>
      </c>
      <c r="B880" s="32" t="s">
        <v>2839</v>
      </c>
      <c r="C880" s="32">
        <v>109.77</v>
      </c>
      <c r="D880" s="32" t="s">
        <v>495</v>
      </c>
      <c r="E880" s="32" t="s">
        <v>2049</v>
      </c>
      <c r="F880" s="33"/>
    </row>
    <row r="881" ht="20.1" customHeight="1" spans="1:6">
      <c r="A881" s="31">
        <v>879</v>
      </c>
      <c r="B881" s="32" t="s">
        <v>2840</v>
      </c>
      <c r="C881" s="32">
        <v>109.77</v>
      </c>
      <c r="D881" s="32" t="s">
        <v>495</v>
      </c>
      <c r="E881" s="32" t="s">
        <v>2049</v>
      </c>
      <c r="F881" s="33"/>
    </row>
    <row r="882" ht="20.1" customHeight="1" spans="1:6">
      <c r="A882" s="31">
        <v>880</v>
      </c>
      <c r="B882" s="32" t="s">
        <v>2841</v>
      </c>
      <c r="C882" s="32">
        <v>109.77</v>
      </c>
      <c r="D882" s="32" t="s">
        <v>495</v>
      </c>
      <c r="E882" s="32" t="s">
        <v>2049</v>
      </c>
      <c r="F882" s="33"/>
    </row>
    <row r="883" ht="20.1" customHeight="1" spans="1:6">
      <c r="A883" s="31">
        <v>881</v>
      </c>
      <c r="B883" s="32" t="s">
        <v>2842</v>
      </c>
      <c r="C883" s="32">
        <v>109.77</v>
      </c>
      <c r="D883" s="32" t="s">
        <v>495</v>
      </c>
      <c r="E883" s="32" t="s">
        <v>2049</v>
      </c>
      <c r="F883" s="33"/>
    </row>
    <row r="884" ht="20.1" customHeight="1" spans="1:6">
      <c r="A884" s="31">
        <v>882</v>
      </c>
      <c r="B884" s="32" t="s">
        <v>2843</v>
      </c>
      <c r="C884" s="32">
        <v>109.77</v>
      </c>
      <c r="D884" s="32" t="s">
        <v>495</v>
      </c>
      <c r="E884" s="32" t="s">
        <v>2049</v>
      </c>
      <c r="F884" s="33"/>
    </row>
    <row r="885" ht="20.1" customHeight="1" spans="1:6">
      <c r="A885" s="31">
        <v>883</v>
      </c>
      <c r="B885" s="32" t="s">
        <v>2844</v>
      </c>
      <c r="C885" s="32">
        <v>109.77</v>
      </c>
      <c r="D885" s="32" t="s">
        <v>495</v>
      </c>
      <c r="E885" s="32" t="s">
        <v>2049</v>
      </c>
      <c r="F885" s="33"/>
    </row>
    <row r="886" ht="20.1" customHeight="1" spans="1:6">
      <c r="A886" s="31">
        <v>884</v>
      </c>
      <c r="B886" s="32" t="s">
        <v>2845</v>
      </c>
      <c r="C886" s="32">
        <v>109.77</v>
      </c>
      <c r="D886" s="32" t="s">
        <v>495</v>
      </c>
      <c r="E886" s="32" t="s">
        <v>2049</v>
      </c>
      <c r="F886" s="33"/>
    </row>
    <row r="887" ht="20.1" customHeight="1" spans="1:6">
      <c r="A887" s="31">
        <v>885</v>
      </c>
      <c r="B887" s="32" t="s">
        <v>2846</v>
      </c>
      <c r="C887" s="32">
        <v>109.77</v>
      </c>
      <c r="D887" s="32" t="s">
        <v>495</v>
      </c>
      <c r="E887" s="32" t="s">
        <v>2049</v>
      </c>
      <c r="F887" s="33"/>
    </row>
    <row r="888" ht="20.1" customHeight="1" spans="1:6">
      <c r="A888" s="31">
        <v>886</v>
      </c>
      <c r="B888" s="32" t="s">
        <v>2847</v>
      </c>
      <c r="C888" s="32">
        <v>109.77</v>
      </c>
      <c r="D888" s="32" t="s">
        <v>495</v>
      </c>
      <c r="E888" s="32" t="s">
        <v>2049</v>
      </c>
      <c r="F888" s="33"/>
    </row>
    <row r="889" ht="20.1" customHeight="1" spans="1:6">
      <c r="A889" s="31">
        <v>887</v>
      </c>
      <c r="B889" s="32" t="s">
        <v>2848</v>
      </c>
      <c r="C889" s="32">
        <v>109.77</v>
      </c>
      <c r="D889" s="32" t="s">
        <v>495</v>
      </c>
      <c r="E889" s="32" t="s">
        <v>2049</v>
      </c>
      <c r="F889" s="33"/>
    </row>
    <row r="890" ht="20.1" customHeight="1" spans="1:6">
      <c r="A890" s="31">
        <v>888</v>
      </c>
      <c r="B890" s="32" t="s">
        <v>2849</v>
      </c>
      <c r="C890" s="32">
        <v>109.77</v>
      </c>
      <c r="D890" s="32" t="s">
        <v>495</v>
      </c>
      <c r="E890" s="32" t="s">
        <v>2049</v>
      </c>
      <c r="F890" s="33"/>
    </row>
    <row r="891" ht="20.1" customHeight="1" spans="1:6">
      <c r="A891" s="31">
        <v>889</v>
      </c>
      <c r="B891" s="32" t="s">
        <v>2850</v>
      </c>
      <c r="C891" s="32">
        <v>109.77</v>
      </c>
      <c r="D891" s="32" t="s">
        <v>495</v>
      </c>
      <c r="E891" s="32" t="s">
        <v>2049</v>
      </c>
      <c r="F891" s="33"/>
    </row>
    <row r="892" ht="20.1" customHeight="1" spans="1:6">
      <c r="A892" s="31">
        <v>890</v>
      </c>
      <c r="B892" s="32" t="s">
        <v>2851</v>
      </c>
      <c r="C892" s="32">
        <v>109.77</v>
      </c>
      <c r="D892" s="32" t="s">
        <v>495</v>
      </c>
      <c r="E892" s="32" t="s">
        <v>2049</v>
      </c>
      <c r="F892" s="33"/>
    </row>
    <row r="893" ht="20.1" customHeight="1" spans="1:6">
      <c r="A893" s="31">
        <v>891</v>
      </c>
      <c r="B893" s="32" t="s">
        <v>2852</v>
      </c>
      <c r="C893" s="32">
        <v>109.77</v>
      </c>
      <c r="D893" s="32" t="s">
        <v>495</v>
      </c>
      <c r="E893" s="32" t="s">
        <v>2049</v>
      </c>
      <c r="F893" s="33"/>
    </row>
    <row r="894" ht="20.1" customHeight="1" spans="1:6">
      <c r="A894" s="31">
        <v>892</v>
      </c>
      <c r="B894" s="32" t="s">
        <v>2853</v>
      </c>
      <c r="C894" s="32">
        <v>110.57</v>
      </c>
      <c r="D894" s="32" t="s">
        <v>495</v>
      </c>
      <c r="E894" s="32" t="s">
        <v>2049</v>
      </c>
      <c r="F894" s="33"/>
    </row>
    <row r="895" ht="20.1" customHeight="1" spans="1:6">
      <c r="A895" s="31">
        <v>893</v>
      </c>
      <c r="B895" s="32" t="s">
        <v>2854</v>
      </c>
      <c r="C895" s="32">
        <v>110.57</v>
      </c>
      <c r="D895" s="32" t="s">
        <v>495</v>
      </c>
      <c r="E895" s="32" t="s">
        <v>2049</v>
      </c>
      <c r="F895" s="33"/>
    </row>
    <row r="896" ht="20.1" customHeight="1" spans="1:6">
      <c r="A896" s="31">
        <v>894</v>
      </c>
      <c r="B896" s="32" t="s">
        <v>2855</v>
      </c>
      <c r="C896" s="32">
        <v>110.57</v>
      </c>
      <c r="D896" s="32" t="s">
        <v>495</v>
      </c>
      <c r="E896" s="32" t="s">
        <v>2049</v>
      </c>
      <c r="F896" s="33"/>
    </row>
    <row r="897" ht="20.1" customHeight="1" spans="1:6">
      <c r="A897" s="31">
        <v>895</v>
      </c>
      <c r="B897" s="32" t="s">
        <v>2856</v>
      </c>
      <c r="C897" s="32">
        <v>110.57</v>
      </c>
      <c r="D897" s="32" t="s">
        <v>495</v>
      </c>
      <c r="E897" s="32" t="s">
        <v>2049</v>
      </c>
      <c r="F897" s="33"/>
    </row>
    <row r="898" ht="20.1" customHeight="1" spans="1:6">
      <c r="A898" s="31">
        <v>896</v>
      </c>
      <c r="B898" s="32" t="s">
        <v>2857</v>
      </c>
      <c r="C898" s="32">
        <v>110.57</v>
      </c>
      <c r="D898" s="32" t="s">
        <v>495</v>
      </c>
      <c r="E898" s="32" t="s">
        <v>2049</v>
      </c>
      <c r="F898" s="33"/>
    </row>
    <row r="899" ht="20.1" customHeight="1" spans="1:6">
      <c r="A899" s="31">
        <v>897</v>
      </c>
      <c r="B899" s="32" t="s">
        <v>2858</v>
      </c>
      <c r="C899" s="32">
        <v>110.57</v>
      </c>
      <c r="D899" s="32" t="s">
        <v>495</v>
      </c>
      <c r="E899" s="32" t="s">
        <v>2049</v>
      </c>
      <c r="F899" s="33"/>
    </row>
    <row r="900" ht="20.1" customHeight="1" spans="1:6">
      <c r="A900" s="31">
        <v>898</v>
      </c>
      <c r="B900" s="32" t="s">
        <v>2859</v>
      </c>
      <c r="C900" s="32">
        <v>110.57</v>
      </c>
      <c r="D900" s="32" t="s">
        <v>495</v>
      </c>
      <c r="E900" s="32" t="s">
        <v>2049</v>
      </c>
      <c r="F900" s="33"/>
    </row>
    <row r="901" ht="20.1" customHeight="1" spans="1:6">
      <c r="A901" s="31">
        <v>899</v>
      </c>
      <c r="B901" s="32" t="s">
        <v>2860</v>
      </c>
      <c r="C901" s="32">
        <v>110.57</v>
      </c>
      <c r="D901" s="32" t="s">
        <v>495</v>
      </c>
      <c r="E901" s="32" t="s">
        <v>2049</v>
      </c>
      <c r="F901" s="33"/>
    </row>
    <row r="902" ht="20.1" customHeight="1" spans="1:6">
      <c r="A902" s="31">
        <v>900</v>
      </c>
      <c r="B902" s="32" t="s">
        <v>2861</v>
      </c>
      <c r="C902" s="32">
        <v>110.57</v>
      </c>
      <c r="D902" s="32" t="s">
        <v>495</v>
      </c>
      <c r="E902" s="32" t="s">
        <v>2049</v>
      </c>
      <c r="F902" s="33"/>
    </row>
    <row r="903" ht="20.1" customHeight="1" spans="1:6">
      <c r="A903" s="31">
        <v>901</v>
      </c>
      <c r="B903" s="32" t="s">
        <v>2862</v>
      </c>
      <c r="C903" s="32">
        <v>110.57</v>
      </c>
      <c r="D903" s="32" t="s">
        <v>495</v>
      </c>
      <c r="E903" s="32" t="s">
        <v>2049</v>
      </c>
      <c r="F903" s="33"/>
    </row>
    <row r="904" ht="20.1" customHeight="1" spans="1:6">
      <c r="A904" s="31">
        <v>902</v>
      </c>
      <c r="B904" s="32" t="s">
        <v>2863</v>
      </c>
      <c r="C904" s="32">
        <v>109.19</v>
      </c>
      <c r="D904" s="32" t="s">
        <v>495</v>
      </c>
      <c r="E904" s="32" t="s">
        <v>2049</v>
      </c>
      <c r="F904" s="33"/>
    </row>
    <row r="905" ht="20.1" customHeight="1" spans="1:6">
      <c r="A905" s="31">
        <v>903</v>
      </c>
      <c r="B905" s="32" t="s">
        <v>2864</v>
      </c>
      <c r="C905" s="32">
        <v>109.19</v>
      </c>
      <c r="D905" s="32" t="s">
        <v>495</v>
      </c>
      <c r="E905" s="32" t="s">
        <v>2049</v>
      </c>
      <c r="F905" s="33"/>
    </row>
    <row r="906" ht="20.1" customHeight="1" spans="1:6">
      <c r="A906" s="31">
        <v>904</v>
      </c>
      <c r="B906" s="32" t="s">
        <v>2865</v>
      </c>
      <c r="C906" s="32">
        <v>109.19</v>
      </c>
      <c r="D906" s="32" t="s">
        <v>495</v>
      </c>
      <c r="E906" s="32" t="s">
        <v>2049</v>
      </c>
      <c r="F906" s="33"/>
    </row>
    <row r="907" ht="20.1" customHeight="1" spans="1:6">
      <c r="A907" s="31">
        <v>905</v>
      </c>
      <c r="B907" s="32" t="s">
        <v>2866</v>
      </c>
      <c r="C907" s="32">
        <v>109.19</v>
      </c>
      <c r="D907" s="32" t="s">
        <v>495</v>
      </c>
      <c r="E907" s="32" t="s">
        <v>2049</v>
      </c>
      <c r="F907" s="33"/>
    </row>
    <row r="908" ht="20.1" customHeight="1" spans="1:6">
      <c r="A908" s="31">
        <v>906</v>
      </c>
      <c r="B908" s="32" t="s">
        <v>2867</v>
      </c>
      <c r="C908" s="32">
        <v>109.19</v>
      </c>
      <c r="D908" s="32" t="s">
        <v>495</v>
      </c>
      <c r="E908" s="32" t="s">
        <v>2049</v>
      </c>
      <c r="F908" s="33"/>
    </row>
    <row r="909" ht="20.1" customHeight="1" spans="1:6">
      <c r="A909" s="31">
        <v>907</v>
      </c>
      <c r="B909" s="32" t="s">
        <v>2868</v>
      </c>
      <c r="C909" s="32">
        <v>109.19</v>
      </c>
      <c r="D909" s="32" t="s">
        <v>495</v>
      </c>
      <c r="E909" s="32" t="s">
        <v>2049</v>
      </c>
      <c r="F909" s="33"/>
    </row>
    <row r="910" ht="20.1" customHeight="1" spans="1:6">
      <c r="A910" s="31">
        <v>908</v>
      </c>
      <c r="B910" s="32" t="s">
        <v>2869</v>
      </c>
      <c r="C910" s="32">
        <v>109.19</v>
      </c>
      <c r="D910" s="32" t="s">
        <v>495</v>
      </c>
      <c r="E910" s="32" t="s">
        <v>2049</v>
      </c>
      <c r="F910" s="33"/>
    </row>
    <row r="911" ht="20.1" customHeight="1" spans="1:6">
      <c r="A911" s="31">
        <v>909</v>
      </c>
      <c r="B911" s="32" t="s">
        <v>2870</v>
      </c>
      <c r="C911" s="32">
        <v>109.19</v>
      </c>
      <c r="D911" s="32" t="s">
        <v>495</v>
      </c>
      <c r="E911" s="32" t="s">
        <v>2049</v>
      </c>
      <c r="F911" s="33"/>
    </row>
    <row r="912" ht="20.1" customHeight="1" spans="1:6">
      <c r="A912" s="31">
        <v>910</v>
      </c>
      <c r="B912" s="32" t="s">
        <v>2871</v>
      </c>
      <c r="C912" s="32">
        <v>109.19</v>
      </c>
      <c r="D912" s="32" t="s">
        <v>495</v>
      </c>
      <c r="E912" s="32" t="s">
        <v>2049</v>
      </c>
      <c r="F912" s="33"/>
    </row>
    <row r="913" ht="20.1" customHeight="1" spans="1:6">
      <c r="A913" s="31">
        <v>911</v>
      </c>
      <c r="B913" s="32" t="s">
        <v>2872</v>
      </c>
      <c r="C913" s="32">
        <v>109.19</v>
      </c>
      <c r="D913" s="32" t="s">
        <v>495</v>
      </c>
      <c r="E913" s="32" t="s">
        <v>2049</v>
      </c>
      <c r="F913" s="33"/>
    </row>
    <row r="914" ht="20.1" customHeight="1" spans="1:6">
      <c r="A914" s="31">
        <v>912</v>
      </c>
      <c r="B914" s="32" t="s">
        <v>2873</v>
      </c>
      <c r="C914" s="32">
        <v>109.19</v>
      </c>
      <c r="D914" s="32" t="s">
        <v>495</v>
      </c>
      <c r="E914" s="32" t="s">
        <v>2049</v>
      </c>
      <c r="F914" s="33"/>
    </row>
    <row r="915" ht="20.1" customHeight="1" spans="1:6">
      <c r="A915" s="31">
        <v>913</v>
      </c>
      <c r="B915" s="32" t="s">
        <v>2874</v>
      </c>
      <c r="C915" s="32">
        <v>109.19</v>
      </c>
      <c r="D915" s="32" t="s">
        <v>495</v>
      </c>
      <c r="E915" s="32" t="s">
        <v>2049</v>
      </c>
      <c r="F915" s="33"/>
    </row>
    <row r="916" ht="20.1" customHeight="1" spans="1:6">
      <c r="A916" s="31">
        <v>914</v>
      </c>
      <c r="B916" s="32" t="s">
        <v>2875</v>
      </c>
      <c r="C916" s="32">
        <v>109.19</v>
      </c>
      <c r="D916" s="32" t="s">
        <v>495</v>
      </c>
      <c r="E916" s="32" t="s">
        <v>2049</v>
      </c>
      <c r="F916" s="33"/>
    </row>
    <row r="917" ht="20.1" customHeight="1" spans="1:6">
      <c r="A917" s="31">
        <v>915</v>
      </c>
      <c r="B917" s="32" t="s">
        <v>2876</v>
      </c>
      <c r="C917" s="32">
        <v>109.19</v>
      </c>
      <c r="D917" s="32" t="s">
        <v>495</v>
      </c>
      <c r="E917" s="32" t="s">
        <v>2049</v>
      </c>
      <c r="F917" s="33"/>
    </row>
    <row r="918" ht="20.1" customHeight="1" spans="1:6">
      <c r="A918" s="31">
        <v>916</v>
      </c>
      <c r="B918" s="32" t="s">
        <v>2877</v>
      </c>
      <c r="C918" s="32">
        <v>109.19</v>
      </c>
      <c r="D918" s="32" t="s">
        <v>495</v>
      </c>
      <c r="E918" s="32" t="s">
        <v>2049</v>
      </c>
      <c r="F918" s="33"/>
    </row>
    <row r="919" ht="20.1" customHeight="1" spans="1:6">
      <c r="A919" s="31">
        <v>917</v>
      </c>
      <c r="B919" s="32" t="s">
        <v>2878</v>
      </c>
      <c r="C919" s="32">
        <v>109.19</v>
      </c>
      <c r="D919" s="32" t="s">
        <v>495</v>
      </c>
      <c r="E919" s="32" t="s">
        <v>2049</v>
      </c>
      <c r="F919" s="33"/>
    </row>
    <row r="920" ht="20.1" customHeight="1" spans="1:6">
      <c r="A920" s="31">
        <v>918</v>
      </c>
      <c r="B920" s="32" t="s">
        <v>1132</v>
      </c>
      <c r="C920" s="32">
        <v>92.52</v>
      </c>
      <c r="D920" s="32" t="s">
        <v>495</v>
      </c>
      <c r="E920" s="32" t="s">
        <v>2053</v>
      </c>
      <c r="F920" s="33"/>
    </row>
    <row r="921" ht="20.1" customHeight="1" spans="1:6">
      <c r="A921" s="31">
        <v>919</v>
      </c>
      <c r="B921" s="32" t="s">
        <v>1133</v>
      </c>
      <c r="C921" s="32">
        <v>94.39</v>
      </c>
      <c r="D921" s="32" t="s">
        <v>495</v>
      </c>
      <c r="E921" s="32" t="s">
        <v>2049</v>
      </c>
      <c r="F921" s="33"/>
    </row>
    <row r="922" ht="20.1" customHeight="1" spans="1:6">
      <c r="A922" s="31">
        <v>920</v>
      </c>
      <c r="B922" s="32" t="s">
        <v>2879</v>
      </c>
      <c r="C922" s="32">
        <v>94.77</v>
      </c>
      <c r="D922" s="32" t="s">
        <v>495</v>
      </c>
      <c r="E922" s="32" t="s">
        <v>2049</v>
      </c>
      <c r="F922" s="33"/>
    </row>
    <row r="923" ht="20.1" customHeight="1" spans="1:6">
      <c r="A923" s="31">
        <v>921</v>
      </c>
      <c r="B923" s="32" t="s">
        <v>2880</v>
      </c>
      <c r="C923" s="32">
        <v>92.52</v>
      </c>
      <c r="D923" s="32" t="s">
        <v>495</v>
      </c>
      <c r="E923" s="32" t="s">
        <v>2053</v>
      </c>
      <c r="F923" s="33"/>
    </row>
    <row r="924" ht="20.1" customHeight="1" spans="1:6">
      <c r="A924" s="31">
        <v>922</v>
      </c>
      <c r="B924" s="32" t="s">
        <v>2881</v>
      </c>
      <c r="C924" s="32">
        <v>92.52</v>
      </c>
      <c r="D924" s="32" t="s">
        <v>495</v>
      </c>
      <c r="E924" s="32" t="s">
        <v>2053</v>
      </c>
      <c r="F924" s="33"/>
    </row>
    <row r="925" ht="20.1" customHeight="1" spans="1:6">
      <c r="A925" s="31">
        <v>923</v>
      </c>
      <c r="B925" s="32" t="s">
        <v>2882</v>
      </c>
      <c r="C925" s="32">
        <v>94.39</v>
      </c>
      <c r="D925" s="32" t="s">
        <v>495</v>
      </c>
      <c r="E925" s="32" t="s">
        <v>2049</v>
      </c>
      <c r="F925" s="33"/>
    </row>
    <row r="926" ht="20.1" customHeight="1" spans="1:6">
      <c r="A926" s="31">
        <v>924</v>
      </c>
      <c r="B926" s="32" t="s">
        <v>2883</v>
      </c>
      <c r="C926" s="32">
        <v>94.77</v>
      </c>
      <c r="D926" s="32" t="s">
        <v>495</v>
      </c>
      <c r="E926" s="32" t="s">
        <v>2049</v>
      </c>
      <c r="F926" s="33"/>
    </row>
    <row r="927" ht="20.1" customHeight="1" spans="1:6">
      <c r="A927" s="31">
        <v>925</v>
      </c>
      <c r="B927" s="32" t="s">
        <v>2884</v>
      </c>
      <c r="C927" s="32">
        <v>92.52</v>
      </c>
      <c r="D927" s="32" t="s">
        <v>495</v>
      </c>
      <c r="E927" s="32" t="s">
        <v>2053</v>
      </c>
      <c r="F927" s="33"/>
    </row>
    <row r="928" ht="20.1" customHeight="1" spans="1:6">
      <c r="A928" s="31">
        <v>926</v>
      </c>
      <c r="B928" s="32" t="s">
        <v>2885</v>
      </c>
      <c r="C928" s="32">
        <v>92.52</v>
      </c>
      <c r="D928" s="32" t="s">
        <v>495</v>
      </c>
      <c r="E928" s="32" t="s">
        <v>2053</v>
      </c>
      <c r="F928" s="33"/>
    </row>
    <row r="929" ht="20.1" customHeight="1" spans="1:6">
      <c r="A929" s="31">
        <v>927</v>
      </c>
      <c r="B929" s="32" t="s">
        <v>2886</v>
      </c>
      <c r="C929" s="32">
        <v>94.39</v>
      </c>
      <c r="D929" s="32" t="s">
        <v>495</v>
      </c>
      <c r="E929" s="32" t="s">
        <v>2049</v>
      </c>
      <c r="F929" s="33"/>
    </row>
    <row r="930" ht="20.1" customHeight="1" spans="1:6">
      <c r="A930" s="31">
        <v>928</v>
      </c>
      <c r="B930" s="32" t="s">
        <v>2887</v>
      </c>
      <c r="C930" s="32">
        <v>92.52</v>
      </c>
      <c r="D930" s="32" t="s">
        <v>495</v>
      </c>
      <c r="E930" s="32" t="s">
        <v>2053</v>
      </c>
      <c r="F930" s="33"/>
    </row>
    <row r="931" ht="20.1" customHeight="1" spans="1:6">
      <c r="A931" s="31">
        <v>929</v>
      </c>
      <c r="B931" s="32" t="s">
        <v>2888</v>
      </c>
      <c r="C931" s="32">
        <v>94.39</v>
      </c>
      <c r="D931" s="32" t="s">
        <v>495</v>
      </c>
      <c r="E931" s="32" t="s">
        <v>2049</v>
      </c>
      <c r="F931" s="33"/>
    </row>
    <row r="932" ht="20.1" customHeight="1" spans="1:6">
      <c r="A932" s="31">
        <v>930</v>
      </c>
      <c r="B932" s="32" t="s">
        <v>2889</v>
      </c>
      <c r="C932" s="32">
        <v>94.39</v>
      </c>
      <c r="D932" s="32" t="s">
        <v>495</v>
      </c>
      <c r="E932" s="32" t="s">
        <v>2049</v>
      </c>
      <c r="F932" s="33"/>
    </row>
    <row r="933" ht="20.1" customHeight="1" spans="1:6">
      <c r="A933" s="31">
        <v>931</v>
      </c>
      <c r="B933" s="32" t="s">
        <v>2890</v>
      </c>
      <c r="C933" s="32">
        <v>94.39</v>
      </c>
      <c r="D933" s="32" t="s">
        <v>495</v>
      </c>
      <c r="E933" s="32" t="s">
        <v>2049</v>
      </c>
      <c r="F933" s="33"/>
    </row>
    <row r="934" ht="20.1" customHeight="1" spans="1:6">
      <c r="A934" s="31">
        <v>932</v>
      </c>
      <c r="B934" s="32" t="s">
        <v>2891</v>
      </c>
      <c r="C934" s="32">
        <v>92.52</v>
      </c>
      <c r="D934" s="32" t="s">
        <v>495</v>
      </c>
      <c r="E934" s="32" t="s">
        <v>2053</v>
      </c>
      <c r="F934" s="33"/>
    </row>
    <row r="935" ht="20.1" customHeight="1" spans="1:6">
      <c r="A935" s="31">
        <v>933</v>
      </c>
      <c r="B935" s="32" t="s">
        <v>2892</v>
      </c>
      <c r="C935" s="32">
        <v>94.39</v>
      </c>
      <c r="D935" s="32" t="s">
        <v>495</v>
      </c>
      <c r="E935" s="32" t="s">
        <v>2049</v>
      </c>
      <c r="F935" s="33"/>
    </row>
    <row r="936" ht="20.1" customHeight="1" spans="1:6">
      <c r="A936" s="31">
        <v>934</v>
      </c>
      <c r="B936" s="32" t="s">
        <v>2893</v>
      </c>
      <c r="C936" s="32">
        <v>94.39</v>
      </c>
      <c r="D936" s="32" t="s">
        <v>495</v>
      </c>
      <c r="E936" s="32" t="s">
        <v>2049</v>
      </c>
      <c r="F936" s="33"/>
    </row>
    <row r="937" ht="20.1" customHeight="1" spans="1:6">
      <c r="A937" s="31">
        <v>935</v>
      </c>
      <c r="B937" s="32" t="s">
        <v>2894</v>
      </c>
      <c r="C937" s="32">
        <v>94.39</v>
      </c>
      <c r="D937" s="32" t="s">
        <v>495</v>
      </c>
      <c r="E937" s="32" t="s">
        <v>2049</v>
      </c>
      <c r="F937" s="33"/>
    </row>
    <row r="938" ht="20.1" customHeight="1" spans="1:6">
      <c r="A938" s="31">
        <v>936</v>
      </c>
      <c r="B938" s="32" t="s">
        <v>2895</v>
      </c>
      <c r="C938" s="32">
        <v>94.39</v>
      </c>
      <c r="D938" s="32" t="s">
        <v>495</v>
      </c>
      <c r="E938" s="32" t="s">
        <v>2049</v>
      </c>
      <c r="F938" s="33"/>
    </row>
    <row r="939" ht="20.1" customHeight="1" spans="1:6">
      <c r="A939" s="31">
        <v>937</v>
      </c>
      <c r="B939" s="32" t="s">
        <v>2896</v>
      </c>
      <c r="C939" s="32">
        <v>94.39</v>
      </c>
      <c r="D939" s="32" t="s">
        <v>495</v>
      </c>
      <c r="E939" s="32" t="s">
        <v>2049</v>
      </c>
      <c r="F939" s="33"/>
    </row>
    <row r="940" ht="20.1" customHeight="1" spans="1:6">
      <c r="A940" s="31">
        <v>938</v>
      </c>
      <c r="B940" s="32" t="s">
        <v>2897</v>
      </c>
      <c r="C940" s="32">
        <v>94.39</v>
      </c>
      <c r="D940" s="32" t="s">
        <v>495</v>
      </c>
      <c r="E940" s="32" t="s">
        <v>2049</v>
      </c>
      <c r="F940" s="33"/>
    </row>
    <row r="941" ht="20.1" customHeight="1" spans="1:6">
      <c r="A941" s="31">
        <v>939</v>
      </c>
      <c r="B941" s="32" t="s">
        <v>2898</v>
      </c>
      <c r="C941" s="32">
        <v>94.39</v>
      </c>
      <c r="D941" s="32" t="s">
        <v>495</v>
      </c>
      <c r="E941" s="32" t="s">
        <v>2049</v>
      </c>
      <c r="F941" s="33"/>
    </row>
    <row r="942" ht="20.1" customHeight="1" spans="1:6">
      <c r="A942" s="31">
        <v>940</v>
      </c>
      <c r="B942" s="32" t="s">
        <v>2899</v>
      </c>
      <c r="C942" s="32">
        <v>94.39</v>
      </c>
      <c r="D942" s="32" t="s">
        <v>495</v>
      </c>
      <c r="E942" s="32" t="s">
        <v>2049</v>
      </c>
      <c r="F942" s="33"/>
    </row>
    <row r="943" ht="20.1" customHeight="1" spans="1:6">
      <c r="A943" s="31">
        <v>941</v>
      </c>
      <c r="B943" s="32" t="s">
        <v>2900</v>
      </c>
      <c r="C943" s="32">
        <v>94.39</v>
      </c>
      <c r="D943" s="32" t="s">
        <v>495</v>
      </c>
      <c r="E943" s="32" t="s">
        <v>2049</v>
      </c>
      <c r="F943" s="33"/>
    </row>
    <row r="944" ht="20.1" customHeight="1" spans="1:6">
      <c r="A944" s="31">
        <v>942</v>
      </c>
      <c r="B944" s="32" t="s">
        <v>2901</v>
      </c>
      <c r="C944" s="32">
        <v>94.39</v>
      </c>
      <c r="D944" s="32" t="s">
        <v>495</v>
      </c>
      <c r="E944" s="32" t="s">
        <v>2049</v>
      </c>
      <c r="F944" s="33"/>
    </row>
    <row r="945" ht="20.1" customHeight="1" spans="1:6">
      <c r="A945" s="31">
        <v>943</v>
      </c>
      <c r="B945" s="32" t="s">
        <v>2902</v>
      </c>
      <c r="C945" s="32">
        <v>92.52</v>
      </c>
      <c r="D945" s="32" t="s">
        <v>495</v>
      </c>
      <c r="E945" s="32" t="s">
        <v>2053</v>
      </c>
      <c r="F945" s="33"/>
    </row>
    <row r="946" ht="20.1" customHeight="1" spans="1:6">
      <c r="A946" s="31">
        <v>944</v>
      </c>
      <c r="B946" s="32" t="s">
        <v>2903</v>
      </c>
      <c r="C946" s="32">
        <v>94.39</v>
      </c>
      <c r="D946" s="32" t="s">
        <v>495</v>
      </c>
      <c r="E946" s="32" t="s">
        <v>2049</v>
      </c>
      <c r="F946" s="33"/>
    </row>
    <row r="947" ht="20.1" customHeight="1" spans="1:6">
      <c r="A947" s="31">
        <v>945</v>
      </c>
      <c r="B947" s="32" t="s">
        <v>2904</v>
      </c>
      <c r="C947" s="32">
        <v>94.39</v>
      </c>
      <c r="D947" s="32" t="s">
        <v>495</v>
      </c>
      <c r="E947" s="32" t="s">
        <v>2049</v>
      </c>
      <c r="F947" s="33"/>
    </row>
    <row r="948" ht="20.1" customHeight="1" spans="1:6">
      <c r="A948" s="31">
        <v>946</v>
      </c>
      <c r="B948" s="32" t="s">
        <v>2905</v>
      </c>
      <c r="C948" s="32">
        <v>94.39</v>
      </c>
      <c r="D948" s="32" t="s">
        <v>495</v>
      </c>
      <c r="E948" s="32" t="s">
        <v>2049</v>
      </c>
      <c r="F948" s="33"/>
    </row>
    <row r="949" ht="20.1" customHeight="1" spans="1:6">
      <c r="A949" s="31">
        <v>947</v>
      </c>
      <c r="B949" s="32" t="s">
        <v>2906</v>
      </c>
      <c r="C949" s="32">
        <v>94.39</v>
      </c>
      <c r="D949" s="32" t="s">
        <v>495</v>
      </c>
      <c r="E949" s="32" t="s">
        <v>2049</v>
      </c>
      <c r="F949" s="33"/>
    </row>
    <row r="950" ht="20.1" customHeight="1" spans="1:6">
      <c r="A950" s="31">
        <v>948</v>
      </c>
      <c r="B950" s="32" t="s">
        <v>2907</v>
      </c>
      <c r="C950" s="32">
        <v>94.39</v>
      </c>
      <c r="D950" s="32" t="s">
        <v>495</v>
      </c>
      <c r="E950" s="32" t="s">
        <v>2049</v>
      </c>
      <c r="F950" s="33"/>
    </row>
    <row r="951" ht="20.1" customHeight="1" spans="1:6">
      <c r="A951" s="31">
        <v>949</v>
      </c>
      <c r="B951" s="32" t="s">
        <v>2908</v>
      </c>
      <c r="C951" s="32">
        <v>94.39</v>
      </c>
      <c r="D951" s="32" t="s">
        <v>495</v>
      </c>
      <c r="E951" s="32" t="s">
        <v>2049</v>
      </c>
      <c r="F951" s="33"/>
    </row>
    <row r="952" ht="20.1" customHeight="1" spans="1:6">
      <c r="A952" s="31">
        <v>950</v>
      </c>
      <c r="B952" s="32" t="s">
        <v>2909</v>
      </c>
      <c r="C952" s="32">
        <v>94.77</v>
      </c>
      <c r="D952" s="32" t="s">
        <v>495</v>
      </c>
      <c r="E952" s="32" t="s">
        <v>2049</v>
      </c>
      <c r="F952" s="33"/>
    </row>
    <row r="953" ht="20.1" customHeight="1" spans="1:6">
      <c r="A953" s="31">
        <v>951</v>
      </c>
      <c r="B953" s="32" t="s">
        <v>2910</v>
      </c>
      <c r="C953" s="32">
        <v>92.52</v>
      </c>
      <c r="D953" s="32" t="s">
        <v>495</v>
      </c>
      <c r="E953" s="32" t="s">
        <v>2053</v>
      </c>
      <c r="F953" s="33"/>
    </row>
    <row r="954" ht="20.1" customHeight="1" spans="1:6">
      <c r="A954" s="31">
        <v>952</v>
      </c>
      <c r="B954" s="32" t="s">
        <v>2911</v>
      </c>
      <c r="C954" s="32">
        <v>94.77</v>
      </c>
      <c r="D954" s="32" t="s">
        <v>495</v>
      </c>
      <c r="E954" s="32" t="s">
        <v>2049</v>
      </c>
      <c r="F954" s="33"/>
    </row>
    <row r="955" ht="20.1" customHeight="1" spans="1:6">
      <c r="A955" s="31">
        <v>953</v>
      </c>
      <c r="B955" s="32" t="s">
        <v>2912</v>
      </c>
      <c r="C955" s="32">
        <v>94.39</v>
      </c>
      <c r="D955" s="32" t="s">
        <v>495</v>
      </c>
      <c r="E955" s="32" t="s">
        <v>2049</v>
      </c>
      <c r="F955" s="33"/>
    </row>
    <row r="956" ht="20.1" customHeight="1" spans="1:6">
      <c r="A956" s="31">
        <v>954</v>
      </c>
      <c r="B956" s="32" t="s">
        <v>2913</v>
      </c>
      <c r="C956" s="32">
        <v>92.52</v>
      </c>
      <c r="D956" s="32" t="s">
        <v>495</v>
      </c>
      <c r="E956" s="32" t="s">
        <v>2053</v>
      </c>
      <c r="F956" s="33"/>
    </row>
    <row r="957" ht="20.1" customHeight="1" spans="1:6">
      <c r="A957" s="31">
        <v>955</v>
      </c>
      <c r="B957" s="32" t="s">
        <v>2914</v>
      </c>
      <c r="C957" s="32">
        <v>92.52</v>
      </c>
      <c r="D957" s="32" t="s">
        <v>495</v>
      </c>
      <c r="E957" s="32" t="s">
        <v>2053</v>
      </c>
      <c r="F957" s="33"/>
    </row>
    <row r="958" ht="20.1" customHeight="1" spans="1:6">
      <c r="A958" s="31">
        <v>956</v>
      </c>
      <c r="B958" s="32" t="s">
        <v>1328</v>
      </c>
      <c r="C958" s="32">
        <v>92.52</v>
      </c>
      <c r="D958" s="32" t="s">
        <v>495</v>
      </c>
      <c r="E958" s="32" t="s">
        <v>2053</v>
      </c>
      <c r="F958" s="33"/>
    </row>
    <row r="959" ht="20.1" customHeight="1" spans="1:6">
      <c r="A959" s="31">
        <v>957</v>
      </c>
      <c r="B959" s="32" t="s">
        <v>1329</v>
      </c>
      <c r="C959" s="32">
        <v>94.39</v>
      </c>
      <c r="D959" s="32" t="s">
        <v>495</v>
      </c>
      <c r="E959" s="32" t="s">
        <v>2049</v>
      </c>
      <c r="F959" s="33"/>
    </row>
    <row r="960" ht="20.1" customHeight="1" spans="1:6">
      <c r="A960" s="31">
        <v>958</v>
      </c>
      <c r="B960" s="32" t="s">
        <v>1348</v>
      </c>
      <c r="C960" s="32">
        <v>94.39</v>
      </c>
      <c r="D960" s="32" t="s">
        <v>495</v>
      </c>
      <c r="E960" s="32" t="s">
        <v>2049</v>
      </c>
      <c r="F960" s="33"/>
    </row>
    <row r="961" ht="20.1" customHeight="1" spans="1:6">
      <c r="A961" s="31">
        <v>959</v>
      </c>
      <c r="B961" s="32" t="s">
        <v>1367</v>
      </c>
      <c r="C961" s="32">
        <v>94.39</v>
      </c>
      <c r="D961" s="32" t="s">
        <v>495</v>
      </c>
      <c r="E961" s="32" t="s">
        <v>2049</v>
      </c>
      <c r="F961" s="33"/>
    </row>
    <row r="962" ht="20.1" customHeight="1" spans="1:6">
      <c r="A962" s="31">
        <v>960</v>
      </c>
      <c r="B962" s="32" t="s">
        <v>2915</v>
      </c>
      <c r="C962" s="32">
        <v>94.39</v>
      </c>
      <c r="D962" s="32" t="s">
        <v>495</v>
      </c>
      <c r="E962" s="32" t="s">
        <v>2049</v>
      </c>
      <c r="F962" s="33"/>
    </row>
    <row r="963" ht="20.1" customHeight="1" spans="1:6">
      <c r="A963" s="31">
        <v>961</v>
      </c>
      <c r="B963" s="32" t="s">
        <v>1386</v>
      </c>
      <c r="C963" s="32">
        <v>94.39</v>
      </c>
      <c r="D963" s="32" t="s">
        <v>495</v>
      </c>
      <c r="E963" s="32" t="s">
        <v>2049</v>
      </c>
      <c r="F963" s="33"/>
    </row>
    <row r="964" ht="20.1" customHeight="1" spans="1:6">
      <c r="A964" s="31">
        <v>962</v>
      </c>
      <c r="B964" s="32" t="s">
        <v>2916</v>
      </c>
      <c r="C964" s="32">
        <v>94.39</v>
      </c>
      <c r="D964" s="32" t="s">
        <v>495</v>
      </c>
      <c r="E964" s="32" t="s">
        <v>2049</v>
      </c>
      <c r="F964" s="33"/>
    </row>
    <row r="965" ht="20.1" customHeight="1" spans="1:6">
      <c r="A965" s="31">
        <v>963</v>
      </c>
      <c r="B965" s="32" t="s">
        <v>1404</v>
      </c>
      <c r="C965" s="32">
        <v>92.52</v>
      </c>
      <c r="D965" s="32" t="s">
        <v>495</v>
      </c>
      <c r="E965" s="32" t="s">
        <v>2053</v>
      </c>
      <c r="F965" s="33"/>
    </row>
    <row r="966" ht="20.1" customHeight="1" spans="1:6">
      <c r="A966" s="31">
        <v>964</v>
      </c>
      <c r="B966" s="32" t="s">
        <v>1405</v>
      </c>
      <c r="C966" s="32">
        <v>94.39</v>
      </c>
      <c r="D966" s="32" t="s">
        <v>495</v>
      </c>
      <c r="E966" s="32" t="s">
        <v>2049</v>
      </c>
      <c r="F966" s="33"/>
    </row>
    <row r="967" ht="20.1" customHeight="1" spans="1:6">
      <c r="A967" s="31">
        <v>965</v>
      </c>
      <c r="B967" s="32" t="s">
        <v>2917</v>
      </c>
      <c r="C967" s="32">
        <v>94.39</v>
      </c>
      <c r="D967" s="32" t="s">
        <v>495</v>
      </c>
      <c r="E967" s="32" t="s">
        <v>2049</v>
      </c>
      <c r="F967" s="33"/>
    </row>
    <row r="968" ht="20.1" customHeight="1" spans="1:6">
      <c r="A968" s="31">
        <v>966</v>
      </c>
      <c r="B968" s="32" t="s">
        <v>1423</v>
      </c>
      <c r="C968" s="32">
        <v>92.52</v>
      </c>
      <c r="D968" s="32" t="s">
        <v>495</v>
      </c>
      <c r="E968" s="32" t="s">
        <v>2053</v>
      </c>
      <c r="F968" s="33"/>
    </row>
    <row r="969" ht="20.1" customHeight="1" spans="1:6">
      <c r="A969" s="31">
        <v>967</v>
      </c>
      <c r="B969" s="32" t="s">
        <v>1424</v>
      </c>
      <c r="C969" s="32">
        <v>94.39</v>
      </c>
      <c r="D969" s="32" t="s">
        <v>495</v>
      </c>
      <c r="E969" s="32" t="s">
        <v>2049</v>
      </c>
      <c r="F969" s="33"/>
    </row>
    <row r="970" ht="20.1" customHeight="1" spans="1:6">
      <c r="A970" s="31">
        <v>968</v>
      </c>
      <c r="B970" s="32" t="s">
        <v>2918</v>
      </c>
      <c r="C970" s="32">
        <v>94.39</v>
      </c>
      <c r="D970" s="32" t="s">
        <v>495</v>
      </c>
      <c r="E970" s="32" t="s">
        <v>2049</v>
      </c>
      <c r="F970" s="33"/>
    </row>
    <row r="971" ht="20.1" customHeight="1" spans="1:6">
      <c r="A971" s="31">
        <v>969</v>
      </c>
      <c r="B971" s="32" t="s">
        <v>2919</v>
      </c>
      <c r="C971" s="32">
        <v>92.52</v>
      </c>
      <c r="D971" s="32" t="s">
        <v>495</v>
      </c>
      <c r="E971" s="32" t="s">
        <v>2053</v>
      </c>
      <c r="F971" s="33"/>
    </row>
    <row r="972" ht="20.1" customHeight="1" spans="1:6">
      <c r="A972" s="31">
        <v>970</v>
      </c>
      <c r="B972" s="32" t="s">
        <v>2920</v>
      </c>
      <c r="C972" s="32">
        <v>94.39</v>
      </c>
      <c r="D972" s="32" t="s">
        <v>495</v>
      </c>
      <c r="E972" s="32" t="s">
        <v>2049</v>
      </c>
      <c r="F972" s="33"/>
    </row>
    <row r="973" ht="20.1" customHeight="1" spans="1:6">
      <c r="A973" s="31">
        <v>971</v>
      </c>
      <c r="B973" s="32" t="s">
        <v>2921</v>
      </c>
      <c r="C973" s="32">
        <v>94.39</v>
      </c>
      <c r="D973" s="32" t="s">
        <v>495</v>
      </c>
      <c r="E973" s="32" t="s">
        <v>2049</v>
      </c>
      <c r="F973" s="33"/>
    </row>
    <row r="974" ht="20.1" customHeight="1" spans="1:6">
      <c r="A974" s="31">
        <v>972</v>
      </c>
      <c r="B974" s="32" t="s">
        <v>2922</v>
      </c>
      <c r="C974" s="32">
        <v>92.52</v>
      </c>
      <c r="D974" s="32" t="s">
        <v>495</v>
      </c>
      <c r="E974" s="32" t="s">
        <v>2053</v>
      </c>
      <c r="F974" s="33"/>
    </row>
    <row r="975" ht="20.1" customHeight="1" spans="1:6">
      <c r="A975" s="31">
        <v>973</v>
      </c>
      <c r="B975" s="32" t="s">
        <v>2923</v>
      </c>
      <c r="C975" s="32">
        <v>94.39</v>
      </c>
      <c r="D975" s="32" t="s">
        <v>495</v>
      </c>
      <c r="E975" s="32" t="s">
        <v>2049</v>
      </c>
      <c r="F975" s="33"/>
    </row>
    <row r="976" ht="20.1" customHeight="1" spans="1:6">
      <c r="A976" s="31">
        <v>974</v>
      </c>
      <c r="B976" s="32" t="s">
        <v>2924</v>
      </c>
      <c r="C976" s="32">
        <v>94.39</v>
      </c>
      <c r="D976" s="32" t="s">
        <v>495</v>
      </c>
      <c r="E976" s="32" t="s">
        <v>2049</v>
      </c>
      <c r="F976" s="33"/>
    </row>
    <row r="977" ht="20.1" customHeight="1" spans="1:6">
      <c r="A977" s="31">
        <v>975</v>
      </c>
      <c r="B977" s="32" t="s">
        <v>2925</v>
      </c>
      <c r="C977" s="32">
        <v>92.52</v>
      </c>
      <c r="D977" s="32" t="s">
        <v>495</v>
      </c>
      <c r="E977" s="32" t="s">
        <v>2053</v>
      </c>
      <c r="F977" s="33"/>
    </row>
    <row r="978" ht="20.1" customHeight="1" spans="1:6">
      <c r="A978" s="31">
        <v>976</v>
      </c>
      <c r="B978" s="32" t="s">
        <v>2926</v>
      </c>
      <c r="C978" s="32">
        <v>92.52</v>
      </c>
      <c r="D978" s="32" t="s">
        <v>495</v>
      </c>
      <c r="E978" s="32" t="s">
        <v>2053</v>
      </c>
      <c r="F978" s="33"/>
    </row>
    <row r="979" ht="20.1" customHeight="1" spans="1:6">
      <c r="A979" s="31">
        <v>977</v>
      </c>
      <c r="B979" s="32" t="s">
        <v>1157</v>
      </c>
      <c r="C979" s="32">
        <v>92.52</v>
      </c>
      <c r="D979" s="32" t="s">
        <v>495</v>
      </c>
      <c r="E979" s="32" t="s">
        <v>2053</v>
      </c>
      <c r="F979" s="33"/>
    </row>
    <row r="980" ht="20.1" customHeight="1" spans="1:6">
      <c r="A980" s="31">
        <v>978</v>
      </c>
      <c r="B980" s="32" t="s">
        <v>1158</v>
      </c>
      <c r="C980" s="32">
        <v>94.39</v>
      </c>
      <c r="D980" s="32" t="s">
        <v>495</v>
      </c>
      <c r="E980" s="32" t="s">
        <v>2049</v>
      </c>
      <c r="F980" s="33"/>
    </row>
    <row r="981" ht="20.1" customHeight="1" spans="1:6">
      <c r="A981" s="31">
        <v>979</v>
      </c>
      <c r="B981" s="32" t="s">
        <v>2927</v>
      </c>
      <c r="C981" s="32">
        <v>94.39</v>
      </c>
      <c r="D981" s="32" t="s">
        <v>495</v>
      </c>
      <c r="E981" s="32" t="s">
        <v>2049</v>
      </c>
      <c r="F981" s="33"/>
    </row>
    <row r="982" ht="20.1" customHeight="1" spans="1:6">
      <c r="A982" s="31">
        <v>980</v>
      </c>
      <c r="B982" s="32" t="s">
        <v>2928</v>
      </c>
      <c r="C982" s="32">
        <v>92.52</v>
      </c>
      <c r="D982" s="32" t="s">
        <v>495</v>
      </c>
      <c r="E982" s="32" t="s">
        <v>2053</v>
      </c>
      <c r="F982" s="33"/>
    </row>
    <row r="983" ht="20.1" customHeight="1" spans="1:6">
      <c r="A983" s="31">
        <v>981</v>
      </c>
      <c r="B983" s="32" t="s">
        <v>1176</v>
      </c>
      <c r="C983" s="32">
        <v>92.52</v>
      </c>
      <c r="D983" s="32" t="s">
        <v>495</v>
      </c>
      <c r="E983" s="32" t="s">
        <v>2053</v>
      </c>
      <c r="F983" s="33"/>
    </row>
    <row r="984" ht="20.1" customHeight="1" spans="1:6">
      <c r="A984" s="31">
        <v>982</v>
      </c>
      <c r="B984" s="32" t="s">
        <v>1177</v>
      </c>
      <c r="C984" s="32">
        <v>94.39</v>
      </c>
      <c r="D984" s="32" t="s">
        <v>495</v>
      </c>
      <c r="E984" s="32" t="s">
        <v>2049</v>
      </c>
      <c r="F984" s="33"/>
    </row>
    <row r="985" ht="20.1" customHeight="1" spans="1:6">
      <c r="A985" s="31">
        <v>983</v>
      </c>
      <c r="B985" s="32" t="s">
        <v>1234</v>
      </c>
      <c r="C985" s="32">
        <v>94.39</v>
      </c>
      <c r="D985" s="32" t="s">
        <v>495</v>
      </c>
      <c r="E985" s="32" t="s">
        <v>2049</v>
      </c>
      <c r="F985" s="33"/>
    </row>
    <row r="986" ht="20.1" customHeight="1" spans="1:6">
      <c r="A986" s="31">
        <v>984</v>
      </c>
      <c r="B986" s="32" t="s">
        <v>1253</v>
      </c>
      <c r="C986" s="32">
        <v>94.39</v>
      </c>
      <c r="D986" s="32" t="s">
        <v>495</v>
      </c>
      <c r="E986" s="32" t="s">
        <v>2049</v>
      </c>
      <c r="F986" s="33"/>
    </row>
    <row r="987" ht="20.1" customHeight="1" spans="1:6">
      <c r="A987" s="31">
        <v>985</v>
      </c>
      <c r="B987" s="32" t="s">
        <v>1272</v>
      </c>
      <c r="C987" s="32">
        <v>94.39</v>
      </c>
      <c r="D987" s="32" t="s">
        <v>495</v>
      </c>
      <c r="E987" s="32" t="s">
        <v>2049</v>
      </c>
      <c r="F987" s="33"/>
    </row>
    <row r="988" ht="20.1" customHeight="1" spans="1:6">
      <c r="A988" s="31">
        <v>986</v>
      </c>
      <c r="B988" s="32" t="s">
        <v>1291</v>
      </c>
      <c r="C988" s="32">
        <v>94.39</v>
      </c>
      <c r="D988" s="32" t="s">
        <v>495</v>
      </c>
      <c r="E988" s="32" t="s">
        <v>2049</v>
      </c>
      <c r="F988" s="33"/>
    </row>
    <row r="989" ht="20.1" customHeight="1" spans="1:6">
      <c r="A989" s="31">
        <v>987</v>
      </c>
      <c r="B989" s="32" t="s">
        <v>2929</v>
      </c>
      <c r="C989" s="32">
        <v>94.39</v>
      </c>
      <c r="D989" s="32" t="s">
        <v>495</v>
      </c>
      <c r="E989" s="32" t="s">
        <v>2049</v>
      </c>
      <c r="F989" s="33"/>
    </row>
    <row r="990" ht="20.1" customHeight="1" spans="1:6">
      <c r="A990" s="31">
        <v>988</v>
      </c>
      <c r="B990" s="32" t="s">
        <v>2930</v>
      </c>
      <c r="C990" s="32">
        <v>94.39</v>
      </c>
      <c r="D990" s="32" t="s">
        <v>495</v>
      </c>
      <c r="E990" s="32" t="s">
        <v>2049</v>
      </c>
      <c r="F990" s="33"/>
    </row>
    <row r="991" ht="20.1" customHeight="1" spans="1:6">
      <c r="A991" s="31">
        <v>989</v>
      </c>
      <c r="B991" s="32" t="s">
        <v>2931</v>
      </c>
      <c r="C991" s="32">
        <v>94.39</v>
      </c>
      <c r="D991" s="32" t="s">
        <v>495</v>
      </c>
      <c r="E991" s="32" t="s">
        <v>2049</v>
      </c>
      <c r="F991" s="33"/>
    </row>
    <row r="992" ht="20.1" customHeight="1" spans="1:6">
      <c r="A992" s="31">
        <v>990</v>
      </c>
      <c r="B992" s="32" t="s">
        <v>2932</v>
      </c>
      <c r="C992" s="32">
        <v>94.39</v>
      </c>
      <c r="D992" s="32" t="s">
        <v>495</v>
      </c>
      <c r="E992" s="32" t="s">
        <v>2049</v>
      </c>
      <c r="F992" s="33"/>
    </row>
    <row r="993" ht="20.1" customHeight="1" spans="1:6">
      <c r="A993" s="31">
        <v>991</v>
      </c>
      <c r="B993" s="32" t="s">
        <v>2933</v>
      </c>
      <c r="C993" s="32">
        <v>94.39</v>
      </c>
      <c r="D993" s="32" t="s">
        <v>495</v>
      </c>
      <c r="E993" s="32" t="s">
        <v>2049</v>
      </c>
      <c r="F993" s="33"/>
    </row>
    <row r="994" ht="20.1" customHeight="1" spans="1:6">
      <c r="A994" s="31">
        <v>992</v>
      </c>
      <c r="B994" s="32" t="s">
        <v>2934</v>
      </c>
      <c r="C994" s="32">
        <v>94.39</v>
      </c>
      <c r="D994" s="32" t="s">
        <v>495</v>
      </c>
      <c r="E994" s="32" t="s">
        <v>2049</v>
      </c>
      <c r="F994" s="33"/>
    </row>
    <row r="995" ht="20.1" customHeight="1" spans="1:6">
      <c r="A995" s="31">
        <v>993</v>
      </c>
      <c r="B995" s="32" t="s">
        <v>2935</v>
      </c>
      <c r="C995" s="32">
        <v>94.39</v>
      </c>
      <c r="D995" s="32" t="s">
        <v>495</v>
      </c>
      <c r="E995" s="32" t="s">
        <v>2049</v>
      </c>
      <c r="F995" s="33"/>
    </row>
    <row r="996" ht="20.1" customHeight="1" spans="1:6">
      <c r="A996" s="31">
        <v>994</v>
      </c>
      <c r="B996" s="32" t="s">
        <v>2936</v>
      </c>
      <c r="C996" s="32">
        <v>94.39</v>
      </c>
      <c r="D996" s="32" t="s">
        <v>495</v>
      </c>
      <c r="E996" s="32" t="s">
        <v>2049</v>
      </c>
      <c r="F996" s="33"/>
    </row>
    <row r="997" ht="20.1" customHeight="1" spans="1:6">
      <c r="A997" s="31">
        <v>995</v>
      </c>
      <c r="B997" s="32" t="s">
        <v>2937</v>
      </c>
      <c r="C997" s="32">
        <v>94.39</v>
      </c>
      <c r="D997" s="32" t="s">
        <v>495</v>
      </c>
      <c r="E997" s="32" t="s">
        <v>2049</v>
      </c>
      <c r="F997" s="33"/>
    </row>
    <row r="998" ht="20.1" customHeight="1" spans="1:6">
      <c r="A998" s="31">
        <v>996</v>
      </c>
      <c r="B998" s="32" t="s">
        <v>2938</v>
      </c>
      <c r="C998" s="32">
        <v>94.39</v>
      </c>
      <c r="D998" s="32" t="s">
        <v>495</v>
      </c>
      <c r="E998" s="32" t="s">
        <v>2049</v>
      </c>
      <c r="F998" s="33"/>
    </row>
    <row r="999" ht="20.1" customHeight="1" spans="1:6">
      <c r="A999" s="31">
        <v>997</v>
      </c>
      <c r="B999" s="32" t="s">
        <v>2939</v>
      </c>
      <c r="C999" s="32">
        <v>94.39</v>
      </c>
      <c r="D999" s="32" t="s">
        <v>495</v>
      </c>
      <c r="E999" s="32" t="s">
        <v>2049</v>
      </c>
      <c r="F999" s="33"/>
    </row>
    <row r="1000" ht="20.1" customHeight="1" spans="1:6">
      <c r="A1000" s="31">
        <v>998</v>
      </c>
      <c r="B1000" s="32" t="s">
        <v>2940</v>
      </c>
      <c r="C1000" s="32">
        <v>94.39</v>
      </c>
      <c r="D1000" s="32" t="s">
        <v>495</v>
      </c>
      <c r="E1000" s="32" t="s">
        <v>2049</v>
      </c>
      <c r="F1000" s="33"/>
    </row>
    <row r="1001" ht="20.1" customHeight="1" spans="1:6">
      <c r="A1001" s="31">
        <v>999</v>
      </c>
      <c r="B1001" s="32" t="s">
        <v>2941</v>
      </c>
      <c r="C1001" s="32">
        <v>94.39</v>
      </c>
      <c r="D1001" s="32" t="s">
        <v>495</v>
      </c>
      <c r="E1001" s="32" t="s">
        <v>2049</v>
      </c>
      <c r="F1001" s="33"/>
    </row>
    <row r="1002" ht="20.1" customHeight="1" spans="1:6">
      <c r="A1002" s="31">
        <v>1000</v>
      </c>
      <c r="B1002" s="32" t="s">
        <v>2942</v>
      </c>
      <c r="C1002" s="32">
        <v>94.39</v>
      </c>
      <c r="D1002" s="32" t="s">
        <v>495</v>
      </c>
      <c r="E1002" s="32" t="s">
        <v>2049</v>
      </c>
      <c r="F1002" s="33"/>
    </row>
    <row r="1003" ht="20.1" customHeight="1" spans="1:6">
      <c r="A1003" s="31">
        <v>1001</v>
      </c>
      <c r="B1003" s="32" t="s">
        <v>2943</v>
      </c>
      <c r="C1003" s="32">
        <v>94.39</v>
      </c>
      <c r="D1003" s="32" t="s">
        <v>495</v>
      </c>
      <c r="E1003" s="32" t="s">
        <v>2049</v>
      </c>
      <c r="F1003" s="33"/>
    </row>
    <row r="1004" ht="20.1" customHeight="1" spans="1:6">
      <c r="A1004" s="31">
        <v>1002</v>
      </c>
      <c r="B1004" s="32" t="s">
        <v>2944</v>
      </c>
      <c r="C1004" s="32">
        <v>94.39</v>
      </c>
      <c r="D1004" s="32" t="s">
        <v>495</v>
      </c>
      <c r="E1004" s="32" t="s">
        <v>2049</v>
      </c>
      <c r="F1004" s="33"/>
    </row>
    <row r="1005" ht="20.1" customHeight="1" spans="1:6">
      <c r="A1005" s="31">
        <v>1003</v>
      </c>
      <c r="B1005" s="32" t="s">
        <v>2945</v>
      </c>
      <c r="C1005" s="32">
        <v>94.39</v>
      </c>
      <c r="D1005" s="32" t="s">
        <v>495</v>
      </c>
      <c r="E1005" s="32" t="s">
        <v>2049</v>
      </c>
      <c r="F1005" s="33"/>
    </row>
    <row r="1006" ht="20.1" customHeight="1" spans="1:6">
      <c r="A1006" s="31">
        <v>1004</v>
      </c>
      <c r="B1006" s="32" t="s">
        <v>2946</v>
      </c>
      <c r="C1006" s="32">
        <v>94.39</v>
      </c>
      <c r="D1006" s="32" t="s">
        <v>495</v>
      </c>
      <c r="E1006" s="32" t="s">
        <v>2049</v>
      </c>
      <c r="F1006" s="33"/>
    </row>
    <row r="1007" ht="20.1" customHeight="1" spans="1:6">
      <c r="A1007" s="31">
        <v>1005</v>
      </c>
      <c r="B1007" s="32" t="s">
        <v>2947</v>
      </c>
      <c r="C1007" s="32">
        <v>92.52</v>
      </c>
      <c r="D1007" s="32" t="s">
        <v>495</v>
      </c>
      <c r="E1007" s="32" t="s">
        <v>2053</v>
      </c>
      <c r="F1007" s="33"/>
    </row>
    <row r="1008" ht="20.1" customHeight="1" spans="1:6">
      <c r="A1008" s="31">
        <v>1006</v>
      </c>
      <c r="B1008" s="32" t="s">
        <v>2948</v>
      </c>
      <c r="C1008" s="32">
        <v>94.39</v>
      </c>
      <c r="D1008" s="32" t="s">
        <v>495</v>
      </c>
      <c r="E1008" s="32" t="s">
        <v>2049</v>
      </c>
      <c r="F1008" s="33"/>
    </row>
    <row r="1009" ht="20.1" customHeight="1" spans="1:6">
      <c r="A1009" s="31">
        <v>1007</v>
      </c>
      <c r="B1009" s="32" t="s">
        <v>2949</v>
      </c>
      <c r="C1009" s="32">
        <v>109.98</v>
      </c>
      <c r="D1009" s="32" t="s">
        <v>495</v>
      </c>
      <c r="E1009" s="32" t="s">
        <v>2049</v>
      </c>
      <c r="F1009" s="33"/>
    </row>
    <row r="1010" ht="20.1" customHeight="1" spans="1:6">
      <c r="A1010" s="31">
        <v>1008</v>
      </c>
      <c r="B1010" s="32" t="s">
        <v>2950</v>
      </c>
      <c r="C1010" s="32">
        <v>109.19</v>
      </c>
      <c r="D1010" s="32" t="s">
        <v>495</v>
      </c>
      <c r="E1010" s="32" t="s">
        <v>2049</v>
      </c>
      <c r="F1010" s="33"/>
    </row>
    <row r="1011" ht="20.1" customHeight="1" spans="1:6">
      <c r="A1011" s="31">
        <v>1009</v>
      </c>
      <c r="B1011" s="32" t="s">
        <v>2951</v>
      </c>
      <c r="C1011" s="32">
        <v>109.19</v>
      </c>
      <c r="D1011" s="32" t="s">
        <v>495</v>
      </c>
      <c r="E1011" s="32" t="s">
        <v>2049</v>
      </c>
      <c r="F1011" s="33"/>
    </row>
    <row r="1012" ht="20.1" customHeight="1" spans="1:6">
      <c r="A1012" s="31">
        <v>1010</v>
      </c>
      <c r="B1012" s="32" t="s">
        <v>2952</v>
      </c>
      <c r="C1012" s="32">
        <v>109.19</v>
      </c>
      <c r="D1012" s="32" t="s">
        <v>495</v>
      </c>
      <c r="E1012" s="32" t="s">
        <v>2049</v>
      </c>
      <c r="F1012" s="33"/>
    </row>
    <row r="1013" ht="20.1" customHeight="1" spans="1:6">
      <c r="A1013" s="31">
        <v>1011</v>
      </c>
      <c r="B1013" s="32" t="s">
        <v>2953</v>
      </c>
      <c r="C1013" s="32">
        <v>109.19</v>
      </c>
      <c r="D1013" s="32" t="s">
        <v>495</v>
      </c>
      <c r="E1013" s="32" t="s">
        <v>2049</v>
      </c>
      <c r="F1013" s="33"/>
    </row>
    <row r="1014" ht="20.1" customHeight="1" spans="1:6">
      <c r="A1014" s="31">
        <v>1012</v>
      </c>
      <c r="B1014" s="32" t="s">
        <v>2954</v>
      </c>
      <c r="C1014" s="32">
        <v>109.19</v>
      </c>
      <c r="D1014" s="32" t="s">
        <v>495</v>
      </c>
      <c r="E1014" s="32" t="s">
        <v>2049</v>
      </c>
      <c r="F1014" s="33"/>
    </row>
    <row r="1015" ht="20.1" customHeight="1" spans="1:6">
      <c r="A1015" s="31">
        <v>1013</v>
      </c>
      <c r="B1015" s="32" t="s">
        <v>2955</v>
      </c>
      <c r="C1015" s="32">
        <v>109.19</v>
      </c>
      <c r="D1015" s="32" t="s">
        <v>495</v>
      </c>
      <c r="E1015" s="32" t="s">
        <v>2049</v>
      </c>
      <c r="F1015" s="33"/>
    </row>
    <row r="1016" ht="20.1" customHeight="1" spans="1:6">
      <c r="A1016" s="31">
        <v>1014</v>
      </c>
      <c r="B1016" s="32" t="s">
        <v>2956</v>
      </c>
      <c r="C1016" s="32">
        <v>109.19</v>
      </c>
      <c r="D1016" s="32" t="s">
        <v>495</v>
      </c>
      <c r="E1016" s="32" t="s">
        <v>2049</v>
      </c>
      <c r="F1016" s="33"/>
    </row>
    <row r="1017" ht="20.1" customHeight="1" spans="1:6">
      <c r="A1017" s="31">
        <v>1015</v>
      </c>
      <c r="B1017" s="32" t="s">
        <v>2957</v>
      </c>
      <c r="C1017" s="32">
        <v>109.19</v>
      </c>
      <c r="D1017" s="32" t="s">
        <v>495</v>
      </c>
      <c r="E1017" s="32" t="s">
        <v>2049</v>
      </c>
      <c r="F1017" s="33"/>
    </row>
    <row r="1018" ht="20.1" customHeight="1" spans="1:6">
      <c r="A1018" s="31">
        <v>1016</v>
      </c>
      <c r="B1018" s="32" t="s">
        <v>2958</v>
      </c>
      <c r="C1018" s="32">
        <v>109.98</v>
      </c>
      <c r="D1018" s="32" t="s">
        <v>495</v>
      </c>
      <c r="E1018" s="32" t="s">
        <v>2049</v>
      </c>
      <c r="F1018" s="33"/>
    </row>
    <row r="1019" ht="20.1" customHeight="1" spans="1:6">
      <c r="A1019" s="31">
        <v>1017</v>
      </c>
      <c r="B1019" s="32" t="s">
        <v>2959</v>
      </c>
      <c r="C1019" s="32">
        <v>109.98</v>
      </c>
      <c r="D1019" s="32" t="s">
        <v>495</v>
      </c>
      <c r="E1019" s="32" t="s">
        <v>2049</v>
      </c>
      <c r="F1019" s="33"/>
    </row>
    <row r="1020" ht="20.1" customHeight="1" spans="1:6">
      <c r="A1020" s="31">
        <v>1018</v>
      </c>
      <c r="B1020" s="32" t="s">
        <v>2960</v>
      </c>
      <c r="C1020" s="32">
        <v>109.19</v>
      </c>
      <c r="D1020" s="32" t="s">
        <v>495</v>
      </c>
      <c r="E1020" s="32" t="s">
        <v>2049</v>
      </c>
      <c r="F1020" s="33"/>
    </row>
    <row r="1021" ht="20.1" customHeight="1" spans="1:6">
      <c r="A1021" s="31">
        <v>1019</v>
      </c>
      <c r="B1021" s="32" t="s">
        <v>2961</v>
      </c>
      <c r="C1021" s="32">
        <v>109.19</v>
      </c>
      <c r="D1021" s="32" t="s">
        <v>495</v>
      </c>
      <c r="E1021" s="32" t="s">
        <v>2049</v>
      </c>
      <c r="F1021" s="33"/>
    </row>
    <row r="1022" ht="20.1" customHeight="1" spans="1:6">
      <c r="A1022" s="31">
        <v>1020</v>
      </c>
      <c r="B1022" s="32" t="s">
        <v>2962</v>
      </c>
      <c r="C1022" s="32">
        <v>109.19</v>
      </c>
      <c r="D1022" s="32" t="s">
        <v>495</v>
      </c>
      <c r="E1022" s="32" t="s">
        <v>2049</v>
      </c>
      <c r="F1022" s="33"/>
    </row>
    <row r="1023" ht="20.1" customHeight="1" spans="1:6">
      <c r="A1023" s="31">
        <v>1021</v>
      </c>
      <c r="B1023" s="32" t="s">
        <v>2963</v>
      </c>
      <c r="C1023" s="32">
        <v>109.19</v>
      </c>
      <c r="D1023" s="32" t="s">
        <v>495</v>
      </c>
      <c r="E1023" s="32" t="s">
        <v>2049</v>
      </c>
      <c r="F1023" s="33"/>
    </row>
    <row r="1024" ht="20.1" customHeight="1" spans="1:6">
      <c r="A1024" s="31">
        <v>1022</v>
      </c>
      <c r="B1024" s="32" t="s">
        <v>2964</v>
      </c>
      <c r="C1024" s="32">
        <v>109.19</v>
      </c>
      <c r="D1024" s="32" t="s">
        <v>495</v>
      </c>
      <c r="E1024" s="32" t="s">
        <v>2049</v>
      </c>
      <c r="F1024" s="33"/>
    </row>
    <row r="1025" ht="20.1" customHeight="1" spans="1:6">
      <c r="A1025" s="31">
        <v>1023</v>
      </c>
      <c r="B1025" s="32" t="s">
        <v>2965</v>
      </c>
      <c r="C1025" s="32">
        <v>109.19</v>
      </c>
      <c r="D1025" s="32" t="s">
        <v>495</v>
      </c>
      <c r="E1025" s="32" t="s">
        <v>2049</v>
      </c>
      <c r="F1025" s="33"/>
    </row>
    <row r="1026" ht="20.1" customHeight="1" spans="1:6">
      <c r="A1026" s="31">
        <v>1024</v>
      </c>
      <c r="B1026" s="32" t="s">
        <v>2966</v>
      </c>
      <c r="C1026" s="32">
        <v>109.19</v>
      </c>
      <c r="D1026" s="32" t="s">
        <v>495</v>
      </c>
      <c r="E1026" s="32" t="s">
        <v>2049</v>
      </c>
      <c r="F1026" s="33"/>
    </row>
    <row r="1027" ht="20.1" customHeight="1" spans="1:6">
      <c r="A1027" s="31">
        <v>1025</v>
      </c>
      <c r="B1027" s="32" t="s">
        <v>2967</v>
      </c>
      <c r="C1027" s="32">
        <v>109.19</v>
      </c>
      <c r="D1027" s="32" t="s">
        <v>495</v>
      </c>
      <c r="E1027" s="32" t="s">
        <v>2049</v>
      </c>
      <c r="F1027" s="33"/>
    </row>
    <row r="1028" ht="20.1" customHeight="1" spans="1:6">
      <c r="A1028" s="31">
        <v>1026</v>
      </c>
      <c r="B1028" s="32" t="s">
        <v>2968</v>
      </c>
      <c r="C1028" s="32">
        <v>109.19</v>
      </c>
      <c r="D1028" s="32" t="s">
        <v>495</v>
      </c>
      <c r="E1028" s="32" t="s">
        <v>2049</v>
      </c>
      <c r="F1028" s="33"/>
    </row>
    <row r="1029" ht="20.1" customHeight="1" spans="1:6">
      <c r="A1029" s="31">
        <v>1027</v>
      </c>
      <c r="B1029" s="32" t="s">
        <v>2969</v>
      </c>
      <c r="C1029" s="32">
        <v>109.19</v>
      </c>
      <c r="D1029" s="32" t="s">
        <v>495</v>
      </c>
      <c r="E1029" s="32" t="s">
        <v>2049</v>
      </c>
      <c r="F1029" s="33"/>
    </row>
    <row r="1030" ht="20.1" customHeight="1" spans="1:6">
      <c r="A1030" s="31">
        <v>1028</v>
      </c>
      <c r="B1030" s="32" t="s">
        <v>2970</v>
      </c>
      <c r="C1030" s="32">
        <v>109.77</v>
      </c>
      <c r="D1030" s="32" t="s">
        <v>495</v>
      </c>
      <c r="E1030" s="32" t="s">
        <v>2049</v>
      </c>
      <c r="F1030" s="33"/>
    </row>
    <row r="1031" ht="20.1" customHeight="1" spans="1:6">
      <c r="A1031" s="31">
        <v>1029</v>
      </c>
      <c r="B1031" s="32" t="s">
        <v>2971</v>
      </c>
      <c r="C1031" s="32">
        <v>109.77</v>
      </c>
      <c r="D1031" s="32" t="s">
        <v>495</v>
      </c>
      <c r="E1031" s="32" t="s">
        <v>2049</v>
      </c>
      <c r="F1031" s="33"/>
    </row>
    <row r="1032" ht="20.1" customHeight="1" spans="1:6">
      <c r="A1032" s="31">
        <v>1030</v>
      </c>
      <c r="B1032" s="32" t="s">
        <v>2972</v>
      </c>
      <c r="C1032" s="32">
        <v>109.77</v>
      </c>
      <c r="D1032" s="32" t="s">
        <v>495</v>
      </c>
      <c r="E1032" s="32" t="s">
        <v>2049</v>
      </c>
      <c r="F1032" s="33"/>
    </row>
    <row r="1033" ht="20.1" customHeight="1" spans="1:6">
      <c r="A1033" s="31">
        <v>1031</v>
      </c>
      <c r="B1033" s="32" t="s">
        <v>2973</v>
      </c>
      <c r="C1033" s="32">
        <v>109.77</v>
      </c>
      <c r="D1033" s="32" t="s">
        <v>495</v>
      </c>
      <c r="E1033" s="32" t="s">
        <v>2049</v>
      </c>
      <c r="F1033" s="33"/>
    </row>
    <row r="1034" ht="20.1" customHeight="1" spans="1:6">
      <c r="A1034" s="31">
        <v>1032</v>
      </c>
      <c r="B1034" s="32" t="s">
        <v>2974</v>
      </c>
      <c r="C1034" s="32">
        <v>109.77</v>
      </c>
      <c r="D1034" s="32" t="s">
        <v>495</v>
      </c>
      <c r="E1034" s="32" t="s">
        <v>2049</v>
      </c>
      <c r="F1034" s="33"/>
    </row>
    <row r="1035" ht="20.1" customHeight="1" spans="1:6">
      <c r="A1035" s="31">
        <v>1033</v>
      </c>
      <c r="B1035" s="32" t="s">
        <v>2975</v>
      </c>
      <c r="C1035" s="32">
        <v>109.77</v>
      </c>
      <c r="D1035" s="32" t="s">
        <v>495</v>
      </c>
      <c r="E1035" s="32" t="s">
        <v>2049</v>
      </c>
      <c r="F1035" s="33"/>
    </row>
    <row r="1036" ht="20.1" customHeight="1" spans="1:6">
      <c r="A1036" s="31">
        <v>1034</v>
      </c>
      <c r="B1036" s="32" t="s">
        <v>2976</v>
      </c>
      <c r="C1036" s="32">
        <v>109.77</v>
      </c>
      <c r="D1036" s="32" t="s">
        <v>495</v>
      </c>
      <c r="E1036" s="32" t="s">
        <v>2049</v>
      </c>
      <c r="F1036" s="33"/>
    </row>
    <row r="1037" ht="20.1" customHeight="1" spans="1:6">
      <c r="A1037" s="31">
        <v>1035</v>
      </c>
      <c r="B1037" s="32" t="s">
        <v>2977</v>
      </c>
      <c r="C1037" s="32">
        <v>109.77</v>
      </c>
      <c r="D1037" s="32" t="s">
        <v>495</v>
      </c>
      <c r="E1037" s="32" t="s">
        <v>2049</v>
      </c>
      <c r="F1037" s="33"/>
    </row>
    <row r="1038" ht="20.1" customHeight="1" spans="1:6">
      <c r="A1038" s="31">
        <v>1036</v>
      </c>
      <c r="B1038" s="32" t="s">
        <v>2978</v>
      </c>
      <c r="C1038" s="32">
        <v>109.77</v>
      </c>
      <c r="D1038" s="32" t="s">
        <v>495</v>
      </c>
      <c r="E1038" s="32" t="s">
        <v>2049</v>
      </c>
      <c r="F1038" s="33"/>
    </row>
    <row r="1039" ht="20.1" customHeight="1" spans="1:6">
      <c r="A1039" s="31">
        <v>1037</v>
      </c>
      <c r="B1039" s="32" t="s">
        <v>2979</v>
      </c>
      <c r="C1039" s="32">
        <v>109.77</v>
      </c>
      <c r="D1039" s="32" t="s">
        <v>495</v>
      </c>
      <c r="E1039" s="32" t="s">
        <v>2049</v>
      </c>
      <c r="F1039" s="33"/>
    </row>
    <row r="1040" ht="20.1" customHeight="1" spans="1:6">
      <c r="A1040" s="31">
        <v>1038</v>
      </c>
      <c r="B1040" s="32" t="s">
        <v>2980</v>
      </c>
      <c r="C1040" s="32">
        <v>109.77</v>
      </c>
      <c r="D1040" s="32" t="s">
        <v>495</v>
      </c>
      <c r="E1040" s="32" t="s">
        <v>2049</v>
      </c>
      <c r="F1040" s="33"/>
    </row>
    <row r="1041" ht="20.1" customHeight="1" spans="1:6">
      <c r="A1041" s="31">
        <v>1039</v>
      </c>
      <c r="B1041" s="32" t="s">
        <v>2981</v>
      </c>
      <c r="C1041" s="32">
        <v>109.77</v>
      </c>
      <c r="D1041" s="32" t="s">
        <v>495</v>
      </c>
      <c r="E1041" s="32" t="s">
        <v>2049</v>
      </c>
      <c r="F1041" s="33"/>
    </row>
    <row r="1042" ht="20.1" customHeight="1" spans="1:6">
      <c r="A1042" s="31">
        <v>1040</v>
      </c>
      <c r="B1042" s="32" t="s">
        <v>2982</v>
      </c>
      <c r="C1042" s="32">
        <v>109.77</v>
      </c>
      <c r="D1042" s="32" t="s">
        <v>495</v>
      </c>
      <c r="E1042" s="32" t="s">
        <v>2049</v>
      </c>
      <c r="F1042" s="33"/>
    </row>
    <row r="1043" ht="20.1" customHeight="1" spans="1:6">
      <c r="A1043" s="31">
        <v>1041</v>
      </c>
      <c r="B1043" s="32" t="s">
        <v>2983</v>
      </c>
      <c r="C1043" s="32">
        <v>110.57</v>
      </c>
      <c r="D1043" s="32" t="s">
        <v>495</v>
      </c>
      <c r="E1043" s="32" t="s">
        <v>2049</v>
      </c>
      <c r="F1043" s="33"/>
    </row>
    <row r="1044" ht="20.1" customHeight="1" spans="1:6">
      <c r="A1044" s="31">
        <v>1042</v>
      </c>
      <c r="B1044" s="32" t="s">
        <v>2984</v>
      </c>
      <c r="C1044" s="32">
        <v>110.57</v>
      </c>
      <c r="D1044" s="32" t="s">
        <v>495</v>
      </c>
      <c r="E1044" s="32" t="s">
        <v>2049</v>
      </c>
      <c r="F1044" s="33"/>
    </row>
    <row r="1045" ht="20.1" customHeight="1" spans="1:6">
      <c r="A1045" s="31">
        <v>1043</v>
      </c>
      <c r="B1045" s="32" t="s">
        <v>2985</v>
      </c>
      <c r="C1045" s="32">
        <v>109.19</v>
      </c>
      <c r="D1045" s="32" t="s">
        <v>495</v>
      </c>
      <c r="E1045" s="32" t="s">
        <v>2049</v>
      </c>
      <c r="F1045" s="33"/>
    </row>
    <row r="1046" ht="20.1" customHeight="1" spans="1:6">
      <c r="A1046" s="31">
        <v>1044</v>
      </c>
      <c r="B1046" s="32" t="s">
        <v>2986</v>
      </c>
      <c r="C1046" s="32">
        <v>109.19</v>
      </c>
      <c r="D1046" s="32" t="s">
        <v>495</v>
      </c>
      <c r="E1046" s="32" t="s">
        <v>2049</v>
      </c>
      <c r="F1046" s="33"/>
    </row>
    <row r="1047" ht="20.1" customHeight="1" spans="1:6">
      <c r="A1047" s="31">
        <v>1045</v>
      </c>
      <c r="B1047" s="32" t="s">
        <v>2987</v>
      </c>
      <c r="C1047" s="32">
        <v>109.19</v>
      </c>
      <c r="D1047" s="32" t="s">
        <v>495</v>
      </c>
      <c r="E1047" s="32" t="s">
        <v>2049</v>
      </c>
      <c r="F1047" s="33"/>
    </row>
    <row r="1048" ht="20.1" customHeight="1" spans="1:6">
      <c r="A1048" s="31">
        <v>1046</v>
      </c>
      <c r="B1048" s="32" t="s">
        <v>2988</v>
      </c>
      <c r="C1048" s="32">
        <v>109.19</v>
      </c>
      <c r="D1048" s="32" t="s">
        <v>495</v>
      </c>
      <c r="E1048" s="32" t="s">
        <v>2049</v>
      </c>
      <c r="F1048" s="33"/>
    </row>
    <row r="1049" ht="20.1" customHeight="1" spans="1:6">
      <c r="A1049" s="31">
        <v>1047</v>
      </c>
      <c r="B1049" s="32" t="s">
        <v>2989</v>
      </c>
      <c r="C1049" s="32">
        <v>109.19</v>
      </c>
      <c r="D1049" s="32" t="s">
        <v>495</v>
      </c>
      <c r="E1049" s="32" t="s">
        <v>2049</v>
      </c>
      <c r="F1049" s="33"/>
    </row>
    <row r="1050" ht="20.1" customHeight="1" spans="1:6">
      <c r="A1050" s="31">
        <v>1048</v>
      </c>
      <c r="B1050" s="32" t="s">
        <v>2990</v>
      </c>
      <c r="C1050" s="32">
        <v>109.19</v>
      </c>
      <c r="D1050" s="32" t="s">
        <v>495</v>
      </c>
      <c r="E1050" s="32" t="s">
        <v>2049</v>
      </c>
      <c r="F1050" s="33"/>
    </row>
    <row r="1051" ht="20.1" customHeight="1" spans="1:6">
      <c r="A1051" s="31">
        <v>1049</v>
      </c>
      <c r="B1051" s="32" t="s">
        <v>2991</v>
      </c>
      <c r="C1051" s="32">
        <v>109.19</v>
      </c>
      <c r="D1051" s="32" t="s">
        <v>495</v>
      </c>
      <c r="E1051" s="32" t="s">
        <v>2049</v>
      </c>
      <c r="F1051" s="33"/>
    </row>
    <row r="1052" ht="20.1" customHeight="1" spans="1:6">
      <c r="A1052" s="31">
        <v>1050</v>
      </c>
      <c r="B1052" s="32" t="s">
        <v>2992</v>
      </c>
      <c r="C1052" s="32">
        <v>109.19</v>
      </c>
      <c r="D1052" s="32" t="s">
        <v>495</v>
      </c>
      <c r="E1052" s="32" t="s">
        <v>2049</v>
      </c>
      <c r="F1052" s="33"/>
    </row>
    <row r="1053" ht="20.1" customHeight="1" spans="1:6">
      <c r="A1053" s="31">
        <v>1051</v>
      </c>
      <c r="B1053" s="32" t="s">
        <v>2993</v>
      </c>
      <c r="C1053" s="32">
        <v>109.19</v>
      </c>
      <c r="D1053" s="32" t="s">
        <v>495</v>
      </c>
      <c r="E1053" s="32" t="s">
        <v>2049</v>
      </c>
      <c r="F1053" s="33"/>
    </row>
    <row r="1054" ht="20.1" customHeight="1" spans="1:6">
      <c r="A1054" s="31">
        <v>1052</v>
      </c>
      <c r="B1054" s="32" t="s">
        <v>2994</v>
      </c>
      <c r="C1054" s="32">
        <v>109.19</v>
      </c>
      <c r="D1054" s="32" t="s">
        <v>495</v>
      </c>
      <c r="E1054" s="32" t="s">
        <v>2049</v>
      </c>
      <c r="F1054" s="33"/>
    </row>
    <row r="1055" ht="20.1" customHeight="1" spans="1:6">
      <c r="A1055" s="31">
        <v>1053</v>
      </c>
      <c r="B1055" s="32" t="s">
        <v>2995</v>
      </c>
      <c r="C1055" s="32">
        <v>109.19</v>
      </c>
      <c r="D1055" s="32" t="s">
        <v>495</v>
      </c>
      <c r="E1055" s="32" t="s">
        <v>2049</v>
      </c>
      <c r="F1055" s="33"/>
    </row>
    <row r="1056" ht="20.1" customHeight="1" spans="1:6">
      <c r="A1056" s="31">
        <v>1054</v>
      </c>
      <c r="B1056" s="32" t="s">
        <v>2996</v>
      </c>
      <c r="C1056" s="32">
        <v>109.19</v>
      </c>
      <c r="D1056" s="32" t="s">
        <v>495</v>
      </c>
      <c r="E1056" s="32" t="s">
        <v>2049</v>
      </c>
      <c r="F1056" s="33"/>
    </row>
    <row r="1057" ht="20.1" customHeight="1" spans="1:6">
      <c r="A1057" s="31">
        <v>1055</v>
      </c>
      <c r="B1057" s="32" t="s">
        <v>2997</v>
      </c>
      <c r="C1057" s="32">
        <v>109.19</v>
      </c>
      <c r="D1057" s="32" t="s">
        <v>495</v>
      </c>
      <c r="E1057" s="32" t="s">
        <v>2049</v>
      </c>
      <c r="F1057" s="33"/>
    </row>
    <row r="1058" ht="20.1" customHeight="1" spans="1:6">
      <c r="A1058" s="31">
        <v>1056</v>
      </c>
      <c r="B1058" s="32" t="s">
        <v>2998</v>
      </c>
      <c r="C1058" s="32">
        <v>109.19</v>
      </c>
      <c r="D1058" s="32" t="s">
        <v>495</v>
      </c>
      <c r="E1058" s="32" t="s">
        <v>2049</v>
      </c>
      <c r="F1058" s="33"/>
    </row>
    <row r="1059" ht="20.1" customHeight="1" spans="1:6">
      <c r="A1059" s="31">
        <v>1057</v>
      </c>
      <c r="B1059" s="32" t="s">
        <v>2999</v>
      </c>
      <c r="C1059" s="32">
        <v>109.19</v>
      </c>
      <c r="D1059" s="32" t="s">
        <v>495</v>
      </c>
      <c r="E1059" s="32" t="s">
        <v>2049</v>
      </c>
      <c r="F1059" s="33"/>
    </row>
    <row r="1060" ht="20.1" customHeight="1" spans="1:6">
      <c r="A1060" s="31">
        <v>1058</v>
      </c>
      <c r="B1060" s="32" t="s">
        <v>3000</v>
      </c>
      <c r="C1060" s="32">
        <v>109.19</v>
      </c>
      <c r="D1060" s="32" t="s">
        <v>495</v>
      </c>
      <c r="E1060" s="32" t="s">
        <v>2049</v>
      </c>
      <c r="F1060" s="33"/>
    </row>
    <row r="1061" ht="20.1" customHeight="1" spans="1:6">
      <c r="A1061" s="31">
        <v>1059</v>
      </c>
      <c r="B1061" s="32" t="s">
        <v>3001</v>
      </c>
      <c r="C1061" s="32">
        <v>109.19</v>
      </c>
      <c r="D1061" s="32" t="s">
        <v>495</v>
      </c>
      <c r="E1061" s="32" t="s">
        <v>2049</v>
      </c>
      <c r="F1061" s="33"/>
    </row>
    <row r="1062" ht="20.1" customHeight="1" spans="1:6">
      <c r="A1062" s="31">
        <v>1060</v>
      </c>
      <c r="B1062" s="32" t="s">
        <v>3002</v>
      </c>
      <c r="C1062" s="32">
        <v>109.19</v>
      </c>
      <c r="D1062" s="32" t="s">
        <v>495</v>
      </c>
      <c r="E1062" s="32" t="s">
        <v>2049</v>
      </c>
      <c r="F1062" s="33"/>
    </row>
    <row r="1063" ht="20.1" customHeight="1" spans="1:6">
      <c r="A1063" s="31">
        <v>1061</v>
      </c>
      <c r="B1063" s="32" t="s">
        <v>3003</v>
      </c>
      <c r="C1063" s="32">
        <v>109.19</v>
      </c>
      <c r="D1063" s="32" t="s">
        <v>495</v>
      </c>
      <c r="E1063" s="32" t="s">
        <v>2049</v>
      </c>
      <c r="F1063" s="33"/>
    </row>
    <row r="1064" ht="20.1" customHeight="1" spans="1:6">
      <c r="A1064" s="31">
        <v>1062</v>
      </c>
      <c r="B1064" s="32" t="s">
        <v>3004</v>
      </c>
      <c r="C1064" s="32">
        <v>109.19</v>
      </c>
      <c r="D1064" s="32" t="s">
        <v>495</v>
      </c>
      <c r="E1064" s="32" t="s">
        <v>2049</v>
      </c>
      <c r="F1064" s="33"/>
    </row>
    <row r="1065" ht="20.1" customHeight="1" spans="1:6">
      <c r="A1065" s="31">
        <v>1063</v>
      </c>
      <c r="B1065" s="32" t="s">
        <v>3005</v>
      </c>
      <c r="C1065" s="32">
        <v>109.19</v>
      </c>
      <c r="D1065" s="32" t="s">
        <v>495</v>
      </c>
      <c r="E1065" s="32" t="s">
        <v>2049</v>
      </c>
      <c r="F1065" s="33"/>
    </row>
    <row r="1066" ht="20.1" customHeight="1" spans="1:6">
      <c r="A1066" s="31">
        <v>1064</v>
      </c>
      <c r="B1066" s="32" t="s">
        <v>3006</v>
      </c>
      <c r="C1066" s="32">
        <v>91.87</v>
      </c>
      <c r="D1066" s="32" t="s">
        <v>495</v>
      </c>
      <c r="E1066" s="32" t="s">
        <v>2053</v>
      </c>
      <c r="F1066" s="33"/>
    </row>
    <row r="1067" ht="20.1" customHeight="1" spans="1:6">
      <c r="A1067" s="31">
        <v>1065</v>
      </c>
      <c r="B1067" s="32" t="s">
        <v>3007</v>
      </c>
      <c r="C1067" s="32">
        <v>91.87</v>
      </c>
      <c r="D1067" s="32" t="s">
        <v>495</v>
      </c>
      <c r="E1067" s="32" t="s">
        <v>2053</v>
      </c>
      <c r="F1067" s="33"/>
    </row>
    <row r="1068" ht="20.1" customHeight="1" spans="1:6">
      <c r="A1068" s="31">
        <v>1066</v>
      </c>
      <c r="B1068" s="32" t="s">
        <v>3008</v>
      </c>
      <c r="C1068" s="32">
        <v>91.87</v>
      </c>
      <c r="D1068" s="32" t="s">
        <v>495</v>
      </c>
      <c r="E1068" s="32" t="s">
        <v>2053</v>
      </c>
      <c r="F1068" s="33"/>
    </row>
    <row r="1069" ht="20.1" customHeight="1" spans="1:6">
      <c r="A1069" s="31">
        <v>1067</v>
      </c>
      <c r="B1069" s="32" t="s">
        <v>3009</v>
      </c>
      <c r="C1069" s="32">
        <v>91.87</v>
      </c>
      <c r="D1069" s="32" t="s">
        <v>495</v>
      </c>
      <c r="E1069" s="32" t="s">
        <v>2053</v>
      </c>
      <c r="F1069" s="33"/>
    </row>
    <row r="1070" ht="20.1" customHeight="1" spans="1:6">
      <c r="A1070" s="31">
        <v>1068</v>
      </c>
      <c r="B1070" s="32" t="s">
        <v>3010</v>
      </c>
      <c r="C1070" s="32">
        <v>91.87</v>
      </c>
      <c r="D1070" s="32" t="s">
        <v>495</v>
      </c>
      <c r="E1070" s="32" t="s">
        <v>2053</v>
      </c>
      <c r="F1070" s="33"/>
    </row>
    <row r="1071" ht="20.1" customHeight="1" spans="1:6">
      <c r="A1071" s="31">
        <v>1069</v>
      </c>
      <c r="B1071" s="32" t="s">
        <v>3011</v>
      </c>
      <c r="C1071" s="32">
        <v>97.37</v>
      </c>
      <c r="D1071" s="32" t="s">
        <v>495</v>
      </c>
      <c r="E1071" s="32" t="s">
        <v>2049</v>
      </c>
      <c r="F1071" s="33"/>
    </row>
    <row r="1072" ht="20.1" customHeight="1" spans="1:6">
      <c r="A1072" s="31">
        <v>1070</v>
      </c>
      <c r="B1072" s="32" t="s">
        <v>3012</v>
      </c>
      <c r="C1072" s="32">
        <v>91.87</v>
      </c>
      <c r="D1072" s="32" t="s">
        <v>495</v>
      </c>
      <c r="E1072" s="32" t="s">
        <v>2053</v>
      </c>
      <c r="F1072" s="33"/>
    </row>
    <row r="1073" ht="20.1" customHeight="1" spans="1:6">
      <c r="A1073" s="31">
        <v>1071</v>
      </c>
      <c r="B1073" s="32" t="s">
        <v>3013</v>
      </c>
      <c r="C1073" s="32">
        <v>91.87</v>
      </c>
      <c r="D1073" s="32" t="s">
        <v>495</v>
      </c>
      <c r="E1073" s="32" t="s">
        <v>2053</v>
      </c>
      <c r="F1073" s="33"/>
    </row>
    <row r="1074" ht="20.1" customHeight="1" spans="1:6">
      <c r="A1074" s="31">
        <v>1072</v>
      </c>
      <c r="B1074" s="32" t="s">
        <v>3014</v>
      </c>
      <c r="C1074" s="32">
        <v>91.87</v>
      </c>
      <c r="D1074" s="32" t="s">
        <v>495</v>
      </c>
      <c r="E1074" s="32" t="s">
        <v>2053</v>
      </c>
      <c r="F1074" s="33"/>
    </row>
    <row r="1075" ht="20.1" customHeight="1" spans="1:6">
      <c r="A1075" s="31">
        <v>1073</v>
      </c>
      <c r="B1075" s="32" t="s">
        <v>3015</v>
      </c>
      <c r="C1075" s="32">
        <v>91.87</v>
      </c>
      <c r="D1075" s="32" t="s">
        <v>495</v>
      </c>
      <c r="E1075" s="32" t="s">
        <v>2053</v>
      </c>
      <c r="F1075" s="33"/>
    </row>
    <row r="1076" ht="20.1" customHeight="1" spans="1:6">
      <c r="A1076" s="31">
        <v>1074</v>
      </c>
      <c r="B1076" s="32" t="s">
        <v>3016</v>
      </c>
      <c r="C1076" s="32">
        <v>91.87</v>
      </c>
      <c r="D1076" s="32" t="s">
        <v>495</v>
      </c>
      <c r="E1076" s="32" t="s">
        <v>2053</v>
      </c>
      <c r="F1076" s="33"/>
    </row>
    <row r="1077" ht="20.1" customHeight="1" spans="1:6">
      <c r="A1077" s="31">
        <v>1075</v>
      </c>
      <c r="B1077" s="32" t="s">
        <v>3017</v>
      </c>
      <c r="C1077" s="32">
        <v>91.87</v>
      </c>
      <c r="D1077" s="32" t="s">
        <v>495</v>
      </c>
      <c r="E1077" s="32" t="s">
        <v>2053</v>
      </c>
      <c r="F1077" s="33"/>
    </row>
    <row r="1078" ht="20.1" customHeight="1" spans="1:6">
      <c r="A1078" s="31">
        <v>1076</v>
      </c>
      <c r="B1078" s="32" t="s">
        <v>3018</v>
      </c>
      <c r="C1078" s="32">
        <v>109.19</v>
      </c>
      <c r="D1078" s="32" t="s">
        <v>495</v>
      </c>
      <c r="E1078" s="32" t="s">
        <v>2049</v>
      </c>
      <c r="F1078" s="33"/>
    </row>
    <row r="1079" ht="20.1" customHeight="1" spans="1:6">
      <c r="A1079" s="31">
        <v>1077</v>
      </c>
      <c r="B1079" s="32" t="s">
        <v>3019</v>
      </c>
      <c r="C1079" s="32">
        <v>109.19</v>
      </c>
      <c r="D1079" s="32" t="s">
        <v>495</v>
      </c>
      <c r="E1079" s="32" t="s">
        <v>2049</v>
      </c>
      <c r="F1079" s="33"/>
    </row>
    <row r="1080" ht="20.1" customHeight="1" spans="1:6">
      <c r="A1080" s="31">
        <v>1078</v>
      </c>
      <c r="B1080" s="32" t="s">
        <v>3020</v>
      </c>
      <c r="C1080" s="32">
        <v>109.98</v>
      </c>
      <c r="D1080" s="32" t="s">
        <v>495</v>
      </c>
      <c r="E1080" s="32" t="s">
        <v>2049</v>
      </c>
      <c r="F1080" s="33"/>
    </row>
    <row r="1081" ht="20.1" customHeight="1" spans="1:6">
      <c r="A1081" s="31">
        <v>1079</v>
      </c>
      <c r="B1081" s="32" t="s">
        <v>3021</v>
      </c>
      <c r="C1081" s="32">
        <v>109.19</v>
      </c>
      <c r="D1081" s="32" t="s">
        <v>495</v>
      </c>
      <c r="E1081" s="32" t="s">
        <v>2049</v>
      </c>
      <c r="F1081" s="33"/>
    </row>
    <row r="1082" ht="20.1" customHeight="1" spans="1:6">
      <c r="A1082" s="31">
        <v>1080</v>
      </c>
      <c r="B1082" s="32" t="s">
        <v>3022</v>
      </c>
      <c r="C1082" s="32">
        <v>109.98</v>
      </c>
      <c r="D1082" s="32" t="s">
        <v>495</v>
      </c>
      <c r="E1082" s="32" t="s">
        <v>2049</v>
      </c>
      <c r="F1082" s="33"/>
    </row>
    <row r="1083" ht="20.1" customHeight="1" spans="1:6">
      <c r="A1083" s="31">
        <v>1081</v>
      </c>
      <c r="B1083" s="32" t="s">
        <v>3023</v>
      </c>
      <c r="C1083" s="32">
        <v>109.98</v>
      </c>
      <c r="D1083" s="32" t="s">
        <v>495</v>
      </c>
      <c r="E1083" s="32" t="s">
        <v>2049</v>
      </c>
      <c r="F1083" s="33"/>
    </row>
    <row r="1084" ht="20.1" customHeight="1" spans="1:6">
      <c r="A1084" s="31">
        <v>1082</v>
      </c>
      <c r="B1084" s="32" t="s">
        <v>3024</v>
      </c>
      <c r="C1084" s="32">
        <v>109.19</v>
      </c>
      <c r="D1084" s="32" t="s">
        <v>495</v>
      </c>
      <c r="E1084" s="32" t="s">
        <v>2049</v>
      </c>
      <c r="F1084" s="33"/>
    </row>
    <row r="1085" ht="20.1" customHeight="1" spans="1:6">
      <c r="A1085" s="31">
        <v>1083</v>
      </c>
      <c r="B1085" s="32" t="s">
        <v>3025</v>
      </c>
      <c r="C1085" s="32">
        <v>109.98</v>
      </c>
      <c r="D1085" s="32" t="s">
        <v>495</v>
      </c>
      <c r="E1085" s="32" t="s">
        <v>2049</v>
      </c>
      <c r="F1085" s="33"/>
    </row>
    <row r="1086" ht="20.1" customHeight="1" spans="1:6">
      <c r="A1086" s="31">
        <v>1084</v>
      </c>
      <c r="B1086" s="32" t="s">
        <v>3026</v>
      </c>
      <c r="C1086" s="32">
        <v>109.19</v>
      </c>
      <c r="D1086" s="32" t="s">
        <v>495</v>
      </c>
      <c r="E1086" s="32" t="s">
        <v>2049</v>
      </c>
      <c r="F1086" s="33"/>
    </row>
    <row r="1087" ht="20.1" customHeight="1" spans="1:6">
      <c r="A1087" s="31">
        <v>1085</v>
      </c>
      <c r="B1087" s="32" t="s">
        <v>3027</v>
      </c>
      <c r="C1087" s="32">
        <v>109.98</v>
      </c>
      <c r="D1087" s="32" t="s">
        <v>495</v>
      </c>
      <c r="E1087" s="32" t="s">
        <v>2049</v>
      </c>
      <c r="F1087" s="33"/>
    </row>
    <row r="1088" ht="20.1" customHeight="1" spans="1:6">
      <c r="A1088" s="31">
        <v>1086</v>
      </c>
      <c r="B1088" s="32" t="s">
        <v>3028</v>
      </c>
      <c r="C1088" s="32">
        <v>109.19</v>
      </c>
      <c r="D1088" s="32" t="s">
        <v>495</v>
      </c>
      <c r="E1088" s="32" t="s">
        <v>2049</v>
      </c>
      <c r="F1088" s="33"/>
    </row>
    <row r="1089" ht="20.1" customHeight="1" spans="1:6">
      <c r="A1089" s="31">
        <v>1087</v>
      </c>
      <c r="B1089" s="32" t="s">
        <v>3029</v>
      </c>
      <c r="C1089" s="32">
        <v>109.98</v>
      </c>
      <c r="D1089" s="32" t="s">
        <v>495</v>
      </c>
      <c r="E1089" s="32" t="s">
        <v>2049</v>
      </c>
      <c r="F1089" s="33"/>
    </row>
    <row r="1090" ht="20.1" customHeight="1" spans="1:6">
      <c r="A1090" s="31">
        <v>1088</v>
      </c>
      <c r="B1090" s="32" t="s">
        <v>3030</v>
      </c>
      <c r="C1090" s="32">
        <v>109.19</v>
      </c>
      <c r="D1090" s="32" t="s">
        <v>495</v>
      </c>
      <c r="E1090" s="32" t="s">
        <v>2049</v>
      </c>
      <c r="F1090" s="33"/>
    </row>
    <row r="1091" ht="20.1" customHeight="1" spans="1:6">
      <c r="A1091" s="31">
        <v>1089</v>
      </c>
      <c r="B1091" s="32" t="s">
        <v>3031</v>
      </c>
      <c r="C1091" s="32">
        <v>109.98</v>
      </c>
      <c r="D1091" s="32" t="s">
        <v>495</v>
      </c>
      <c r="E1091" s="32" t="s">
        <v>2049</v>
      </c>
      <c r="F1091" s="33"/>
    </row>
    <row r="1092" ht="20.1" customHeight="1" spans="1:6">
      <c r="A1092" s="31">
        <v>1090</v>
      </c>
      <c r="B1092" s="32" t="s">
        <v>3032</v>
      </c>
      <c r="C1092" s="32">
        <v>109.19</v>
      </c>
      <c r="D1092" s="32" t="s">
        <v>495</v>
      </c>
      <c r="E1092" s="32" t="s">
        <v>2049</v>
      </c>
      <c r="F1092" s="33"/>
    </row>
    <row r="1093" ht="20.1" customHeight="1" spans="1:6">
      <c r="A1093" s="31">
        <v>1091</v>
      </c>
      <c r="B1093" s="32" t="s">
        <v>3033</v>
      </c>
      <c r="C1093" s="32">
        <v>109.98</v>
      </c>
      <c r="D1093" s="32" t="s">
        <v>495</v>
      </c>
      <c r="E1093" s="32" t="s">
        <v>2049</v>
      </c>
      <c r="F1093" s="33"/>
    </row>
    <row r="1094" ht="20.1" customHeight="1" spans="1:6">
      <c r="A1094" s="31">
        <v>1092</v>
      </c>
      <c r="B1094" s="32" t="s">
        <v>3034</v>
      </c>
      <c r="C1094" s="32">
        <v>109.19</v>
      </c>
      <c r="D1094" s="32" t="s">
        <v>495</v>
      </c>
      <c r="E1094" s="32" t="s">
        <v>2049</v>
      </c>
      <c r="F1094" s="33"/>
    </row>
    <row r="1095" ht="20.1" customHeight="1" spans="1:6">
      <c r="A1095" s="31">
        <v>1093</v>
      </c>
      <c r="B1095" s="32" t="s">
        <v>3035</v>
      </c>
      <c r="C1095" s="32">
        <v>109.98</v>
      </c>
      <c r="D1095" s="32" t="s">
        <v>495</v>
      </c>
      <c r="E1095" s="32" t="s">
        <v>2049</v>
      </c>
      <c r="F1095" s="33"/>
    </row>
    <row r="1096" ht="20.1" customHeight="1" spans="1:6">
      <c r="A1096" s="31">
        <v>1094</v>
      </c>
      <c r="B1096" s="32" t="s">
        <v>3036</v>
      </c>
      <c r="C1096" s="32">
        <v>109.19</v>
      </c>
      <c r="D1096" s="32" t="s">
        <v>495</v>
      </c>
      <c r="E1096" s="32" t="s">
        <v>2049</v>
      </c>
      <c r="F1096" s="33"/>
    </row>
    <row r="1097" ht="20.1" customHeight="1" spans="1:6">
      <c r="A1097" s="31">
        <v>1095</v>
      </c>
      <c r="B1097" s="32" t="s">
        <v>3037</v>
      </c>
      <c r="C1097" s="32">
        <v>109.98</v>
      </c>
      <c r="D1097" s="32" t="s">
        <v>495</v>
      </c>
      <c r="E1097" s="32" t="s">
        <v>2049</v>
      </c>
      <c r="F1097" s="33"/>
    </row>
    <row r="1098" ht="20.1" customHeight="1" spans="1:6">
      <c r="A1098" s="31">
        <v>1096</v>
      </c>
      <c r="B1098" s="32" t="s">
        <v>3038</v>
      </c>
      <c r="C1098" s="32">
        <v>109.19</v>
      </c>
      <c r="D1098" s="32" t="s">
        <v>495</v>
      </c>
      <c r="E1098" s="32" t="s">
        <v>2049</v>
      </c>
      <c r="F1098" s="33"/>
    </row>
    <row r="1099" ht="20.1" customHeight="1" spans="1:6">
      <c r="A1099" s="31">
        <v>1097</v>
      </c>
      <c r="B1099" s="32" t="s">
        <v>3039</v>
      </c>
      <c r="C1099" s="32">
        <v>109.98</v>
      </c>
      <c r="D1099" s="32" t="s">
        <v>495</v>
      </c>
      <c r="E1099" s="32" t="s">
        <v>2049</v>
      </c>
      <c r="F1099" s="33"/>
    </row>
    <row r="1100" ht="20.1" customHeight="1" spans="1:6">
      <c r="A1100" s="31">
        <v>1098</v>
      </c>
      <c r="B1100" s="32" t="s">
        <v>3040</v>
      </c>
      <c r="C1100" s="32">
        <v>109.19</v>
      </c>
      <c r="D1100" s="32" t="s">
        <v>495</v>
      </c>
      <c r="E1100" s="32" t="s">
        <v>2049</v>
      </c>
      <c r="F1100" s="33"/>
    </row>
    <row r="1101" ht="20.1" customHeight="1" spans="1:6">
      <c r="A1101" s="31">
        <v>1099</v>
      </c>
      <c r="B1101" s="32" t="s">
        <v>3041</v>
      </c>
      <c r="C1101" s="32">
        <v>109.98</v>
      </c>
      <c r="D1101" s="32" t="s">
        <v>495</v>
      </c>
      <c r="E1101" s="32" t="s">
        <v>2049</v>
      </c>
      <c r="F1101" s="33"/>
    </row>
    <row r="1102" ht="20.1" customHeight="1" spans="1:6">
      <c r="A1102" s="31">
        <v>1100</v>
      </c>
      <c r="B1102" s="32" t="s">
        <v>3042</v>
      </c>
      <c r="C1102" s="32">
        <v>109.19</v>
      </c>
      <c r="D1102" s="32" t="s">
        <v>495</v>
      </c>
      <c r="E1102" s="32" t="s">
        <v>2049</v>
      </c>
      <c r="F1102" s="33"/>
    </row>
    <row r="1103" ht="20.1" customHeight="1" spans="1:6">
      <c r="A1103" s="31">
        <v>1101</v>
      </c>
      <c r="B1103" s="32" t="s">
        <v>3043</v>
      </c>
      <c r="C1103" s="32">
        <v>109.98</v>
      </c>
      <c r="D1103" s="32" t="s">
        <v>495</v>
      </c>
      <c r="E1103" s="32" t="s">
        <v>2049</v>
      </c>
      <c r="F1103" s="33"/>
    </row>
    <row r="1104" ht="20.1" customHeight="1" spans="1:6">
      <c r="A1104" s="31">
        <v>1102</v>
      </c>
      <c r="B1104" s="32" t="s">
        <v>3044</v>
      </c>
      <c r="C1104" s="32">
        <v>109.98</v>
      </c>
      <c r="D1104" s="32" t="s">
        <v>495</v>
      </c>
      <c r="E1104" s="32" t="s">
        <v>2049</v>
      </c>
      <c r="F1104" s="33"/>
    </row>
    <row r="1105" ht="20.1" customHeight="1" spans="1:6">
      <c r="A1105" s="31">
        <v>1103</v>
      </c>
      <c r="B1105" s="32" t="s">
        <v>3045</v>
      </c>
      <c r="C1105" s="32">
        <v>109.19</v>
      </c>
      <c r="D1105" s="32" t="s">
        <v>495</v>
      </c>
      <c r="E1105" s="32" t="s">
        <v>2049</v>
      </c>
      <c r="F1105" s="33"/>
    </row>
    <row r="1106" ht="20.1" customHeight="1" spans="1:6">
      <c r="A1106" s="31">
        <v>1104</v>
      </c>
      <c r="B1106" s="32" t="s">
        <v>3046</v>
      </c>
      <c r="C1106" s="32">
        <v>109.98</v>
      </c>
      <c r="D1106" s="32" t="s">
        <v>495</v>
      </c>
      <c r="E1106" s="32" t="s">
        <v>2049</v>
      </c>
      <c r="F1106" s="33"/>
    </row>
    <row r="1107" ht="20.1" customHeight="1" spans="1:6">
      <c r="A1107" s="31">
        <v>1105</v>
      </c>
      <c r="B1107" s="32" t="s">
        <v>3047</v>
      </c>
      <c r="C1107" s="32">
        <v>109.19</v>
      </c>
      <c r="D1107" s="32" t="s">
        <v>495</v>
      </c>
      <c r="E1107" s="32" t="s">
        <v>2049</v>
      </c>
      <c r="F1107" s="33"/>
    </row>
    <row r="1108" ht="20.1" customHeight="1" spans="1:6">
      <c r="A1108" s="31">
        <v>1106</v>
      </c>
      <c r="B1108" s="32" t="s">
        <v>3048</v>
      </c>
      <c r="C1108" s="32">
        <v>109.98</v>
      </c>
      <c r="D1108" s="32" t="s">
        <v>495</v>
      </c>
      <c r="E1108" s="32" t="s">
        <v>2049</v>
      </c>
      <c r="F1108" s="33"/>
    </row>
    <row r="1109" ht="20.1" customHeight="1" spans="1:6">
      <c r="A1109" s="31">
        <v>1107</v>
      </c>
      <c r="B1109" s="32" t="s">
        <v>3049</v>
      </c>
      <c r="C1109" s="32">
        <v>109.19</v>
      </c>
      <c r="D1109" s="32" t="s">
        <v>495</v>
      </c>
      <c r="E1109" s="32" t="s">
        <v>2049</v>
      </c>
      <c r="F1109" s="33"/>
    </row>
    <row r="1110" ht="20.1" customHeight="1" spans="1:6">
      <c r="A1110" s="31">
        <v>1108</v>
      </c>
      <c r="B1110" s="32" t="s">
        <v>3050</v>
      </c>
      <c r="C1110" s="32">
        <v>109.98</v>
      </c>
      <c r="D1110" s="32" t="s">
        <v>495</v>
      </c>
      <c r="E1110" s="32" t="s">
        <v>2049</v>
      </c>
      <c r="F1110" s="33"/>
    </row>
    <row r="1111" ht="20.1" customHeight="1" spans="1:6">
      <c r="A1111" s="31">
        <v>1109</v>
      </c>
      <c r="B1111" s="32" t="s">
        <v>3051</v>
      </c>
      <c r="C1111" s="32">
        <v>109.19</v>
      </c>
      <c r="D1111" s="32" t="s">
        <v>495</v>
      </c>
      <c r="E1111" s="32" t="s">
        <v>2049</v>
      </c>
      <c r="F1111" s="33"/>
    </row>
    <row r="1112" ht="20.1" customHeight="1" spans="1:6">
      <c r="A1112" s="31">
        <v>1110</v>
      </c>
      <c r="B1112" s="32" t="s">
        <v>3052</v>
      </c>
      <c r="C1112" s="32">
        <v>109.98</v>
      </c>
      <c r="D1112" s="32" t="s">
        <v>495</v>
      </c>
      <c r="E1112" s="32" t="s">
        <v>2049</v>
      </c>
      <c r="F1112" s="33"/>
    </row>
    <row r="1113" ht="20.1" customHeight="1" spans="1:6">
      <c r="A1113" s="31">
        <v>1111</v>
      </c>
      <c r="B1113" s="32" t="s">
        <v>3053</v>
      </c>
      <c r="C1113" s="32">
        <v>109.19</v>
      </c>
      <c r="D1113" s="32" t="s">
        <v>495</v>
      </c>
      <c r="E1113" s="32" t="s">
        <v>2049</v>
      </c>
      <c r="F1113" s="33"/>
    </row>
    <row r="1114" ht="20.1" customHeight="1" spans="1:6">
      <c r="A1114" s="31">
        <v>1112</v>
      </c>
      <c r="B1114" s="32" t="s">
        <v>3054</v>
      </c>
      <c r="C1114" s="32">
        <v>109.98</v>
      </c>
      <c r="D1114" s="32" t="s">
        <v>495</v>
      </c>
      <c r="E1114" s="32" t="s">
        <v>2049</v>
      </c>
      <c r="F1114" s="33"/>
    </row>
    <row r="1115" ht="20.1" customHeight="1" spans="1:6">
      <c r="A1115" s="31">
        <v>1113</v>
      </c>
      <c r="B1115" s="32" t="s">
        <v>3055</v>
      </c>
      <c r="C1115" s="32">
        <v>109.19</v>
      </c>
      <c r="D1115" s="32" t="s">
        <v>495</v>
      </c>
      <c r="E1115" s="32" t="s">
        <v>2049</v>
      </c>
      <c r="F1115" s="33"/>
    </row>
    <row r="1116" ht="20.1" customHeight="1" spans="1:6">
      <c r="A1116" s="31">
        <v>1114</v>
      </c>
      <c r="B1116" s="32" t="s">
        <v>3056</v>
      </c>
      <c r="C1116" s="32">
        <v>109.98</v>
      </c>
      <c r="D1116" s="32" t="s">
        <v>495</v>
      </c>
      <c r="E1116" s="32" t="s">
        <v>2049</v>
      </c>
      <c r="F1116" s="33"/>
    </row>
    <row r="1117" ht="20.1" customHeight="1" spans="1:6">
      <c r="A1117" s="31">
        <v>1115</v>
      </c>
      <c r="B1117" s="32" t="s">
        <v>3057</v>
      </c>
      <c r="C1117" s="32">
        <v>109.19</v>
      </c>
      <c r="D1117" s="32" t="s">
        <v>495</v>
      </c>
      <c r="E1117" s="32" t="s">
        <v>2049</v>
      </c>
      <c r="F1117" s="33"/>
    </row>
    <row r="1118" ht="20.1" customHeight="1" spans="1:6">
      <c r="A1118" s="31">
        <v>1116</v>
      </c>
      <c r="B1118" s="32" t="s">
        <v>3058</v>
      </c>
      <c r="C1118" s="32">
        <v>109.19</v>
      </c>
      <c r="D1118" s="32" t="s">
        <v>495</v>
      </c>
      <c r="E1118" s="32" t="s">
        <v>2049</v>
      </c>
      <c r="F1118" s="33"/>
    </row>
    <row r="1119" ht="20.1" customHeight="1" spans="1:6">
      <c r="A1119" s="31">
        <v>1117</v>
      </c>
      <c r="B1119" s="32" t="s">
        <v>3059</v>
      </c>
      <c r="C1119" s="32">
        <v>109.19</v>
      </c>
      <c r="D1119" s="32" t="s">
        <v>495</v>
      </c>
      <c r="E1119" s="32" t="s">
        <v>2049</v>
      </c>
      <c r="F1119" s="33"/>
    </row>
    <row r="1120" ht="20.1" customHeight="1" spans="1:6">
      <c r="A1120" s="31">
        <v>1118</v>
      </c>
      <c r="B1120" s="32" t="s">
        <v>3060</v>
      </c>
      <c r="C1120" s="32">
        <v>109.19</v>
      </c>
      <c r="D1120" s="32" t="s">
        <v>495</v>
      </c>
      <c r="E1120" s="32" t="s">
        <v>2049</v>
      </c>
      <c r="F1120" s="33"/>
    </row>
    <row r="1121" ht="20.1" customHeight="1" spans="1:6">
      <c r="A1121" s="31">
        <v>1119</v>
      </c>
      <c r="B1121" s="32" t="s">
        <v>3061</v>
      </c>
      <c r="C1121" s="32">
        <v>109.19</v>
      </c>
      <c r="D1121" s="32" t="s">
        <v>495</v>
      </c>
      <c r="E1121" s="32" t="s">
        <v>2049</v>
      </c>
      <c r="F1121" s="33"/>
    </row>
    <row r="1122" ht="20.1" customHeight="1" spans="1:6">
      <c r="A1122" s="31">
        <v>1120</v>
      </c>
      <c r="B1122" s="32" t="s">
        <v>3062</v>
      </c>
      <c r="C1122" s="32">
        <v>109.19</v>
      </c>
      <c r="D1122" s="32" t="s">
        <v>495</v>
      </c>
      <c r="E1122" s="32" t="s">
        <v>2049</v>
      </c>
      <c r="F1122" s="33"/>
    </row>
    <row r="1123" ht="20.1" customHeight="1" spans="1:6">
      <c r="A1123" s="31">
        <v>1121</v>
      </c>
      <c r="B1123" s="32" t="s">
        <v>3063</v>
      </c>
      <c r="C1123" s="32">
        <v>109.19</v>
      </c>
      <c r="D1123" s="32" t="s">
        <v>495</v>
      </c>
      <c r="E1123" s="32" t="s">
        <v>2049</v>
      </c>
      <c r="F1123" s="33"/>
    </row>
    <row r="1124" ht="20.1" customHeight="1" spans="1:6">
      <c r="A1124" s="31">
        <v>1122</v>
      </c>
      <c r="B1124" s="32" t="s">
        <v>3064</v>
      </c>
      <c r="C1124" s="32">
        <v>109.19</v>
      </c>
      <c r="D1124" s="32" t="s">
        <v>495</v>
      </c>
      <c r="E1124" s="32" t="s">
        <v>2049</v>
      </c>
      <c r="F1124" s="33"/>
    </row>
    <row r="1125" ht="20.1" customHeight="1" spans="1:6">
      <c r="A1125" s="31">
        <v>1123</v>
      </c>
      <c r="B1125" s="32" t="s">
        <v>3065</v>
      </c>
      <c r="C1125" s="32">
        <v>109.77</v>
      </c>
      <c r="D1125" s="32" t="s">
        <v>495</v>
      </c>
      <c r="E1125" s="32" t="s">
        <v>2049</v>
      </c>
      <c r="F1125" s="33"/>
    </row>
    <row r="1126" ht="20.1" customHeight="1" spans="1:6">
      <c r="A1126" s="31">
        <v>1124</v>
      </c>
      <c r="B1126" s="32" t="s">
        <v>3066</v>
      </c>
      <c r="C1126" s="32">
        <v>109.77</v>
      </c>
      <c r="D1126" s="32" t="s">
        <v>495</v>
      </c>
      <c r="E1126" s="32" t="s">
        <v>2049</v>
      </c>
      <c r="F1126" s="33"/>
    </row>
    <row r="1127" ht="20.1" customHeight="1" spans="1:6">
      <c r="A1127" s="31">
        <v>1125</v>
      </c>
      <c r="B1127" s="32" t="s">
        <v>3067</v>
      </c>
      <c r="C1127" s="32">
        <v>109.77</v>
      </c>
      <c r="D1127" s="32" t="s">
        <v>495</v>
      </c>
      <c r="E1127" s="32" t="s">
        <v>2049</v>
      </c>
      <c r="F1127" s="33"/>
    </row>
    <row r="1128" ht="20.1" customHeight="1" spans="1:6">
      <c r="A1128" s="31">
        <v>1126</v>
      </c>
      <c r="B1128" s="32" t="s">
        <v>3068</v>
      </c>
      <c r="C1128" s="32">
        <v>109.77</v>
      </c>
      <c r="D1128" s="32" t="s">
        <v>495</v>
      </c>
      <c r="E1128" s="32" t="s">
        <v>2049</v>
      </c>
      <c r="F1128" s="33"/>
    </row>
    <row r="1129" ht="20.1" customHeight="1" spans="1:6">
      <c r="A1129" s="31">
        <v>1127</v>
      </c>
      <c r="B1129" s="32" t="s">
        <v>3069</v>
      </c>
      <c r="C1129" s="32">
        <v>110.57</v>
      </c>
      <c r="D1129" s="32" t="s">
        <v>495</v>
      </c>
      <c r="E1129" s="32" t="s">
        <v>2049</v>
      </c>
      <c r="F1129" s="33"/>
    </row>
    <row r="1130" ht="20.1" customHeight="1" spans="1:6">
      <c r="A1130" s="31">
        <v>1128</v>
      </c>
      <c r="B1130" s="32" t="s">
        <v>3070</v>
      </c>
      <c r="C1130" s="32">
        <v>110.57</v>
      </c>
      <c r="D1130" s="32" t="s">
        <v>495</v>
      </c>
      <c r="E1130" s="32" t="s">
        <v>2049</v>
      </c>
      <c r="F1130" s="33"/>
    </row>
    <row r="1131" ht="20.1" customHeight="1" spans="1:6">
      <c r="A1131" s="31">
        <v>1129</v>
      </c>
      <c r="B1131" s="32" t="s">
        <v>3071</v>
      </c>
      <c r="C1131" s="32">
        <v>109.98</v>
      </c>
      <c r="D1131" s="32" t="s">
        <v>495</v>
      </c>
      <c r="E1131" s="32" t="s">
        <v>2049</v>
      </c>
      <c r="F1131" s="33"/>
    </row>
    <row r="1132" ht="20.1" customHeight="1" spans="1:6">
      <c r="A1132" s="31">
        <v>1130</v>
      </c>
      <c r="B1132" s="32" t="s">
        <v>3072</v>
      </c>
      <c r="C1132" s="32">
        <v>109.98</v>
      </c>
      <c r="D1132" s="32" t="s">
        <v>495</v>
      </c>
      <c r="E1132" s="32" t="s">
        <v>2049</v>
      </c>
      <c r="F1132" s="33"/>
    </row>
    <row r="1133" ht="20.1" customHeight="1" spans="1:6">
      <c r="A1133" s="31">
        <v>1131</v>
      </c>
      <c r="B1133" s="32" t="s">
        <v>3073</v>
      </c>
      <c r="C1133" s="32">
        <v>92.52</v>
      </c>
      <c r="D1133" s="32" t="s">
        <v>495</v>
      </c>
      <c r="E1133" s="32" t="s">
        <v>2053</v>
      </c>
      <c r="F1133" s="33"/>
    </row>
    <row r="1134" ht="20.1" customHeight="1" spans="1:6">
      <c r="A1134" s="31">
        <v>1132</v>
      </c>
      <c r="B1134" s="32" t="s">
        <v>3074</v>
      </c>
      <c r="C1134" s="32">
        <v>94.77</v>
      </c>
      <c r="D1134" s="32" t="s">
        <v>495</v>
      </c>
      <c r="E1134" s="32" t="s">
        <v>2049</v>
      </c>
      <c r="F1134" s="33"/>
    </row>
    <row r="1135" ht="20.1" customHeight="1" spans="1:6">
      <c r="A1135" s="31">
        <v>1133</v>
      </c>
      <c r="B1135" s="32" t="s">
        <v>3075</v>
      </c>
      <c r="C1135" s="32">
        <v>94.39</v>
      </c>
      <c r="D1135" s="32" t="s">
        <v>495</v>
      </c>
      <c r="E1135" s="32" t="s">
        <v>2049</v>
      </c>
      <c r="F1135" s="33"/>
    </row>
    <row r="1136" ht="20.1" customHeight="1" spans="1:6">
      <c r="A1136" s="31">
        <v>1134</v>
      </c>
      <c r="B1136" s="32" t="s">
        <v>3076</v>
      </c>
      <c r="C1136" s="32">
        <v>92.52</v>
      </c>
      <c r="D1136" s="32" t="s">
        <v>495</v>
      </c>
      <c r="E1136" s="32" t="s">
        <v>2053</v>
      </c>
      <c r="F1136" s="33"/>
    </row>
    <row r="1137" ht="20.1" customHeight="1" spans="1:6">
      <c r="A1137" s="31">
        <v>1135</v>
      </c>
      <c r="B1137" s="32" t="s">
        <v>3077</v>
      </c>
      <c r="C1137" s="32">
        <v>94.77</v>
      </c>
      <c r="D1137" s="32" t="s">
        <v>495</v>
      </c>
      <c r="E1137" s="32" t="s">
        <v>2049</v>
      </c>
      <c r="F1137" s="33"/>
    </row>
    <row r="1138" ht="20.1" customHeight="1" spans="1:6">
      <c r="A1138" s="31">
        <v>1136</v>
      </c>
      <c r="B1138" s="32" t="s">
        <v>3078</v>
      </c>
      <c r="C1138" s="32">
        <v>94.77</v>
      </c>
      <c r="D1138" s="32" t="s">
        <v>495</v>
      </c>
      <c r="E1138" s="32" t="s">
        <v>2049</v>
      </c>
      <c r="F1138" s="33"/>
    </row>
    <row r="1139" ht="20.1" customHeight="1" spans="1:6">
      <c r="A1139" s="31">
        <v>1137</v>
      </c>
      <c r="B1139" s="32" t="s">
        <v>3079</v>
      </c>
      <c r="C1139" s="32">
        <v>94.39</v>
      </c>
      <c r="D1139" s="32" t="s">
        <v>495</v>
      </c>
      <c r="E1139" s="32" t="s">
        <v>2049</v>
      </c>
      <c r="F1139" s="33"/>
    </row>
    <row r="1140" ht="20.1" customHeight="1" spans="1:6">
      <c r="A1140" s="31">
        <v>1138</v>
      </c>
      <c r="B1140" s="32" t="s">
        <v>3080</v>
      </c>
      <c r="C1140" s="32">
        <v>92.52</v>
      </c>
      <c r="D1140" s="32" t="s">
        <v>495</v>
      </c>
      <c r="E1140" s="32" t="s">
        <v>2053</v>
      </c>
      <c r="F1140" s="33"/>
    </row>
    <row r="1141" ht="20.1" customHeight="1" spans="1:6">
      <c r="A1141" s="31">
        <v>1139</v>
      </c>
      <c r="B1141" s="32" t="s">
        <v>3081</v>
      </c>
      <c r="C1141" s="32">
        <v>94.77</v>
      </c>
      <c r="D1141" s="32" t="s">
        <v>495</v>
      </c>
      <c r="E1141" s="32" t="s">
        <v>2049</v>
      </c>
      <c r="F1141" s="33"/>
    </row>
    <row r="1142" ht="20.1" customHeight="1" spans="1:6">
      <c r="A1142" s="31">
        <v>1140</v>
      </c>
      <c r="B1142" s="32" t="s">
        <v>3082</v>
      </c>
      <c r="C1142" s="32">
        <v>94.39</v>
      </c>
      <c r="D1142" s="32" t="s">
        <v>495</v>
      </c>
      <c r="E1142" s="32" t="s">
        <v>2049</v>
      </c>
      <c r="F1142" s="33"/>
    </row>
    <row r="1143" ht="20.1" customHeight="1" spans="1:6">
      <c r="A1143" s="31">
        <v>1141</v>
      </c>
      <c r="B1143" s="32" t="s">
        <v>3083</v>
      </c>
      <c r="C1143" s="32">
        <v>92.52</v>
      </c>
      <c r="D1143" s="32" t="s">
        <v>495</v>
      </c>
      <c r="E1143" s="32" t="s">
        <v>2053</v>
      </c>
      <c r="F1143" s="33"/>
    </row>
    <row r="1144" ht="20.1" customHeight="1" spans="1:6">
      <c r="A1144" s="31">
        <v>1142</v>
      </c>
      <c r="B1144" s="32" t="s">
        <v>3084</v>
      </c>
      <c r="C1144" s="32">
        <v>92.52</v>
      </c>
      <c r="D1144" s="32" t="s">
        <v>495</v>
      </c>
      <c r="E1144" s="32" t="s">
        <v>2053</v>
      </c>
      <c r="F1144" s="33"/>
    </row>
    <row r="1145" ht="20.1" customHeight="1" spans="1:6">
      <c r="A1145" s="31">
        <v>1143</v>
      </c>
      <c r="B1145" s="32" t="s">
        <v>3085</v>
      </c>
      <c r="C1145" s="32">
        <v>94.77</v>
      </c>
      <c r="D1145" s="32" t="s">
        <v>495</v>
      </c>
      <c r="E1145" s="32" t="s">
        <v>2049</v>
      </c>
      <c r="F1145" s="33"/>
    </row>
    <row r="1146" ht="20.1" customHeight="1" spans="1:6">
      <c r="A1146" s="31">
        <v>1144</v>
      </c>
      <c r="B1146" s="32" t="s">
        <v>3086</v>
      </c>
      <c r="C1146" s="32">
        <v>94.39</v>
      </c>
      <c r="D1146" s="32" t="s">
        <v>495</v>
      </c>
      <c r="E1146" s="32" t="s">
        <v>2049</v>
      </c>
      <c r="F1146" s="33"/>
    </row>
    <row r="1147" ht="20.1" customHeight="1" spans="1:6">
      <c r="A1147" s="31">
        <v>1145</v>
      </c>
      <c r="B1147" s="32" t="s">
        <v>3087</v>
      </c>
      <c r="C1147" s="32">
        <v>109.19</v>
      </c>
      <c r="D1147" s="32" t="s">
        <v>495</v>
      </c>
      <c r="E1147" s="32" t="s">
        <v>2049</v>
      </c>
      <c r="F1147" s="33"/>
    </row>
    <row r="1148" ht="20.1" customHeight="1" spans="1:6">
      <c r="A1148" s="31">
        <v>1146</v>
      </c>
      <c r="B1148" s="32" t="s">
        <v>3088</v>
      </c>
      <c r="C1148" s="32">
        <v>109.98</v>
      </c>
      <c r="D1148" s="32" t="s">
        <v>495</v>
      </c>
      <c r="E1148" s="32" t="s">
        <v>2049</v>
      </c>
      <c r="F1148" s="33"/>
    </row>
    <row r="1149" ht="20.1" customHeight="1" spans="1:6">
      <c r="A1149" s="31">
        <v>1147</v>
      </c>
      <c r="B1149" s="32" t="s">
        <v>3089</v>
      </c>
      <c r="C1149" s="32">
        <v>109.98</v>
      </c>
      <c r="D1149" s="32" t="s">
        <v>495</v>
      </c>
      <c r="E1149" s="32" t="s">
        <v>2049</v>
      </c>
      <c r="F1149" s="33"/>
    </row>
    <row r="1150" ht="20.1" customHeight="1" spans="1:6">
      <c r="A1150" s="31">
        <v>1148</v>
      </c>
      <c r="B1150" s="32" t="s">
        <v>3090</v>
      </c>
      <c r="C1150" s="32">
        <v>110.57</v>
      </c>
      <c r="D1150" s="32" t="s">
        <v>495</v>
      </c>
      <c r="E1150" s="32" t="s">
        <v>2049</v>
      </c>
      <c r="F1150" s="33"/>
    </row>
    <row r="1151" ht="20.1" customHeight="1" spans="1:6">
      <c r="A1151" s="31">
        <v>1149</v>
      </c>
      <c r="B1151" s="32" t="s">
        <v>3091</v>
      </c>
      <c r="C1151" s="32">
        <v>110.57</v>
      </c>
      <c r="D1151" s="32" t="s">
        <v>495</v>
      </c>
      <c r="E1151" s="32" t="s">
        <v>2049</v>
      </c>
      <c r="F1151" s="33"/>
    </row>
    <row r="1152" ht="20.1" customHeight="1" spans="1:6">
      <c r="A1152" s="31">
        <v>1150</v>
      </c>
      <c r="B1152" s="32" t="s">
        <v>3092</v>
      </c>
      <c r="C1152" s="32">
        <v>109.77</v>
      </c>
      <c r="D1152" s="32" t="s">
        <v>495</v>
      </c>
      <c r="E1152" s="32" t="s">
        <v>2049</v>
      </c>
      <c r="F1152" s="33"/>
    </row>
    <row r="1153" ht="20.1" customHeight="1" spans="1:6">
      <c r="A1153" s="31">
        <v>1151</v>
      </c>
      <c r="B1153" s="32" t="s">
        <v>3093</v>
      </c>
      <c r="C1153" s="32">
        <v>110.57</v>
      </c>
      <c r="D1153" s="32" t="s">
        <v>495</v>
      </c>
      <c r="E1153" s="32" t="s">
        <v>2049</v>
      </c>
      <c r="F1153" s="33"/>
    </row>
    <row r="1154" ht="20.1" customHeight="1" spans="1:6">
      <c r="A1154" s="31">
        <v>1152</v>
      </c>
      <c r="B1154" s="32" t="s">
        <v>3094</v>
      </c>
      <c r="C1154" s="32">
        <v>109.98</v>
      </c>
      <c r="D1154" s="32" t="s">
        <v>495</v>
      </c>
      <c r="E1154" s="32" t="s">
        <v>2049</v>
      </c>
      <c r="F1154" s="33"/>
    </row>
    <row r="1155" ht="20.1" customHeight="1" spans="1:6">
      <c r="A1155" s="31">
        <v>1153</v>
      </c>
      <c r="B1155" s="32" t="s">
        <v>3095</v>
      </c>
      <c r="C1155" s="32">
        <v>109.98</v>
      </c>
      <c r="D1155" s="32" t="s">
        <v>495</v>
      </c>
      <c r="E1155" s="32" t="s">
        <v>2049</v>
      </c>
      <c r="F1155" s="33"/>
    </row>
    <row r="1156" ht="20.1" customHeight="1" spans="1:6">
      <c r="A1156" s="31">
        <v>1154</v>
      </c>
      <c r="B1156" s="32" t="s">
        <v>3096</v>
      </c>
      <c r="C1156" s="32">
        <v>92.52</v>
      </c>
      <c r="D1156" s="32" t="s">
        <v>495</v>
      </c>
      <c r="E1156" s="32" t="s">
        <v>2053</v>
      </c>
      <c r="F1156" s="33"/>
    </row>
    <row r="1157" ht="20.1" customHeight="1" spans="1:6">
      <c r="A1157" s="31">
        <v>1155</v>
      </c>
      <c r="B1157" s="32" t="s">
        <v>3097</v>
      </c>
      <c r="C1157" s="32">
        <v>94.77</v>
      </c>
      <c r="D1157" s="32" t="s">
        <v>495</v>
      </c>
      <c r="E1157" s="32" t="s">
        <v>2049</v>
      </c>
      <c r="F1157" s="33"/>
    </row>
    <row r="1158" ht="20.1" customHeight="1" spans="1:6">
      <c r="A1158" s="31">
        <v>1156</v>
      </c>
      <c r="B1158" s="32" t="s">
        <v>3098</v>
      </c>
      <c r="C1158" s="32">
        <v>94.39</v>
      </c>
      <c r="D1158" s="32" t="s">
        <v>495</v>
      </c>
      <c r="E1158" s="32" t="s">
        <v>2049</v>
      </c>
      <c r="F1158" s="33"/>
    </row>
    <row r="1159" ht="20.1" customHeight="1" spans="1:6">
      <c r="A1159" s="31">
        <v>1157</v>
      </c>
      <c r="B1159" s="32" t="s">
        <v>3099</v>
      </c>
      <c r="C1159" s="32">
        <v>94.39</v>
      </c>
      <c r="D1159" s="32" t="s">
        <v>495</v>
      </c>
      <c r="E1159" s="32" t="s">
        <v>2049</v>
      </c>
      <c r="F1159" s="33"/>
    </row>
    <row r="1160" ht="20.1" customHeight="1" spans="1:6">
      <c r="A1160" s="31">
        <v>1158</v>
      </c>
      <c r="B1160" s="32" t="s">
        <v>3100</v>
      </c>
      <c r="C1160" s="32">
        <v>92.52</v>
      </c>
      <c r="D1160" s="32" t="s">
        <v>495</v>
      </c>
      <c r="E1160" s="32" t="s">
        <v>2053</v>
      </c>
      <c r="F1160" s="33"/>
    </row>
    <row r="1161" ht="20.1" customHeight="1" spans="1:6">
      <c r="A1161" s="31">
        <v>1159</v>
      </c>
      <c r="B1161" s="32" t="s">
        <v>3101</v>
      </c>
      <c r="C1161" s="32">
        <v>92.52</v>
      </c>
      <c r="D1161" s="32" t="s">
        <v>495</v>
      </c>
      <c r="E1161" s="32" t="s">
        <v>2053</v>
      </c>
      <c r="F1161" s="33"/>
    </row>
    <row r="1162" ht="20.1" customHeight="1" spans="1:6">
      <c r="A1162" s="31">
        <v>1160</v>
      </c>
      <c r="B1162" s="32" t="s">
        <v>3102</v>
      </c>
      <c r="C1162" s="32">
        <v>94.77</v>
      </c>
      <c r="D1162" s="32" t="s">
        <v>495</v>
      </c>
      <c r="E1162" s="32" t="s">
        <v>2049</v>
      </c>
      <c r="F1162" s="33"/>
    </row>
    <row r="1163" ht="20.1" customHeight="1" spans="1:6">
      <c r="A1163" s="31">
        <v>1161</v>
      </c>
      <c r="B1163" s="32" t="s">
        <v>3103</v>
      </c>
      <c r="C1163" s="32">
        <v>94.77</v>
      </c>
      <c r="D1163" s="32" t="s">
        <v>495</v>
      </c>
      <c r="E1163" s="32" t="s">
        <v>2049</v>
      </c>
      <c r="F1163" s="33"/>
    </row>
    <row r="1164" ht="20.1" customHeight="1" spans="1:6">
      <c r="A1164" s="31">
        <v>1162</v>
      </c>
      <c r="B1164" s="32" t="s">
        <v>3104</v>
      </c>
      <c r="C1164" s="32">
        <v>94.39</v>
      </c>
      <c r="D1164" s="32" t="s">
        <v>495</v>
      </c>
      <c r="E1164" s="32" t="s">
        <v>2049</v>
      </c>
      <c r="F1164" s="33"/>
    </row>
    <row r="1165" ht="20.1" customHeight="1" spans="1:6">
      <c r="A1165" s="31">
        <v>1163</v>
      </c>
      <c r="B1165" s="32" t="s">
        <v>3105</v>
      </c>
      <c r="C1165" s="32">
        <v>94.77</v>
      </c>
      <c r="D1165" s="32" t="s">
        <v>495</v>
      </c>
      <c r="E1165" s="32" t="s">
        <v>2049</v>
      </c>
      <c r="F1165" s="33"/>
    </row>
    <row r="1166" ht="20.1" customHeight="1" spans="1:6">
      <c r="A1166" s="31">
        <v>1164</v>
      </c>
      <c r="B1166" s="32" t="s">
        <v>3106</v>
      </c>
      <c r="C1166" s="32">
        <v>94.39</v>
      </c>
      <c r="D1166" s="32" t="s">
        <v>495</v>
      </c>
      <c r="E1166" s="32" t="s">
        <v>2049</v>
      </c>
      <c r="F1166" s="33"/>
    </row>
    <row r="1167" ht="20.1" customHeight="1" spans="1:6">
      <c r="A1167" s="31">
        <v>1165</v>
      </c>
      <c r="B1167" s="32" t="s">
        <v>3107</v>
      </c>
      <c r="C1167" s="32">
        <v>94.77</v>
      </c>
      <c r="D1167" s="32" t="s">
        <v>495</v>
      </c>
      <c r="E1167" s="32" t="s">
        <v>2049</v>
      </c>
      <c r="F1167" s="33"/>
    </row>
    <row r="1168" ht="20.1" customHeight="1" spans="1:6">
      <c r="A1168" s="31">
        <v>1166</v>
      </c>
      <c r="B1168" s="32" t="s">
        <v>3108</v>
      </c>
      <c r="C1168" s="32">
        <v>94.39</v>
      </c>
      <c r="D1168" s="32" t="s">
        <v>495</v>
      </c>
      <c r="E1168" s="32" t="s">
        <v>2049</v>
      </c>
      <c r="F1168" s="33"/>
    </row>
    <row r="1169" ht="20.1" customHeight="1" spans="1:6">
      <c r="A1169" s="31">
        <v>1167</v>
      </c>
      <c r="B1169" s="32" t="s">
        <v>3109</v>
      </c>
      <c r="C1169" s="32">
        <v>94.77</v>
      </c>
      <c r="D1169" s="32" t="s">
        <v>495</v>
      </c>
      <c r="E1169" s="32" t="s">
        <v>2049</v>
      </c>
      <c r="F1169" s="33"/>
    </row>
    <row r="1170" ht="20.1" customHeight="1" spans="1:6">
      <c r="A1170" s="31">
        <v>1168</v>
      </c>
      <c r="B1170" s="32" t="s">
        <v>3110</v>
      </c>
      <c r="C1170" s="32">
        <v>94.39</v>
      </c>
      <c r="D1170" s="32" t="s">
        <v>495</v>
      </c>
      <c r="E1170" s="32" t="s">
        <v>2049</v>
      </c>
      <c r="F1170" s="33"/>
    </row>
    <row r="1171" ht="20.1" customHeight="1" spans="1:6">
      <c r="A1171" s="31">
        <v>1169</v>
      </c>
      <c r="B1171" s="32" t="s">
        <v>3111</v>
      </c>
      <c r="C1171" s="32">
        <v>94.77</v>
      </c>
      <c r="D1171" s="32" t="s">
        <v>495</v>
      </c>
      <c r="E1171" s="32" t="s">
        <v>2049</v>
      </c>
      <c r="F1171" s="33"/>
    </row>
    <row r="1172" ht="20.1" customHeight="1" spans="1:6">
      <c r="A1172" s="31">
        <v>1170</v>
      </c>
      <c r="B1172" s="32" t="s">
        <v>3112</v>
      </c>
      <c r="C1172" s="32">
        <v>94.39</v>
      </c>
      <c r="D1172" s="32" t="s">
        <v>495</v>
      </c>
      <c r="E1172" s="32" t="s">
        <v>2049</v>
      </c>
      <c r="F1172" s="33"/>
    </row>
    <row r="1173" ht="20.1" customHeight="1" spans="1:6">
      <c r="A1173" s="31">
        <v>1171</v>
      </c>
      <c r="B1173" s="32" t="s">
        <v>3113</v>
      </c>
      <c r="C1173" s="32">
        <v>94.77</v>
      </c>
      <c r="D1173" s="32" t="s">
        <v>495</v>
      </c>
      <c r="E1173" s="32" t="s">
        <v>2049</v>
      </c>
      <c r="F1173" s="33"/>
    </row>
    <row r="1174" ht="20.1" customHeight="1" spans="1:6">
      <c r="A1174" s="31">
        <v>1172</v>
      </c>
      <c r="B1174" s="32" t="s">
        <v>3114</v>
      </c>
      <c r="C1174" s="32">
        <v>91.87</v>
      </c>
      <c r="D1174" s="32" t="s">
        <v>495</v>
      </c>
      <c r="E1174" s="32" t="s">
        <v>2053</v>
      </c>
      <c r="F1174" s="33"/>
    </row>
    <row r="1175" ht="20.1" customHeight="1" spans="1:6">
      <c r="A1175" s="31">
        <v>1173</v>
      </c>
      <c r="B1175" s="32" t="s">
        <v>3115</v>
      </c>
      <c r="C1175" s="32">
        <v>97.37</v>
      </c>
      <c r="D1175" s="32" t="s">
        <v>495</v>
      </c>
      <c r="E1175" s="32" t="s">
        <v>2049</v>
      </c>
      <c r="F1175" s="33"/>
    </row>
    <row r="1176" ht="20.1" customHeight="1" spans="1:6">
      <c r="A1176" s="31">
        <v>1174</v>
      </c>
      <c r="B1176" s="32" t="s">
        <v>3116</v>
      </c>
      <c r="C1176" s="32">
        <v>97.37</v>
      </c>
      <c r="D1176" s="32" t="s">
        <v>495</v>
      </c>
      <c r="E1176" s="32" t="s">
        <v>2049</v>
      </c>
      <c r="F1176" s="33"/>
    </row>
    <row r="1177" ht="20.1" customHeight="1" spans="1:6">
      <c r="A1177" s="31">
        <v>1175</v>
      </c>
      <c r="B1177" s="32" t="s">
        <v>3117</v>
      </c>
      <c r="C1177" s="32">
        <v>91.87</v>
      </c>
      <c r="D1177" s="32" t="s">
        <v>495</v>
      </c>
      <c r="E1177" s="32" t="s">
        <v>2053</v>
      </c>
      <c r="F1177" s="33"/>
    </row>
    <row r="1178" ht="20.1" customHeight="1" spans="1:6">
      <c r="A1178" s="31">
        <v>1176</v>
      </c>
      <c r="B1178" s="32" t="s">
        <v>3118</v>
      </c>
      <c r="C1178" s="32">
        <v>91.87</v>
      </c>
      <c r="D1178" s="32" t="s">
        <v>495</v>
      </c>
      <c r="E1178" s="32" t="s">
        <v>2053</v>
      </c>
      <c r="F1178" s="33"/>
    </row>
    <row r="1179" ht="20.1" customHeight="1" spans="1:6">
      <c r="A1179" s="31">
        <v>1177</v>
      </c>
      <c r="B1179" s="32" t="s">
        <v>3119</v>
      </c>
      <c r="C1179" s="32">
        <v>109.19</v>
      </c>
      <c r="D1179" s="32" t="s">
        <v>495</v>
      </c>
      <c r="E1179" s="32" t="s">
        <v>2049</v>
      </c>
      <c r="F1179" s="33"/>
    </row>
    <row r="1180" ht="20.1" customHeight="1" spans="1:6">
      <c r="A1180" s="31">
        <v>1178</v>
      </c>
      <c r="B1180" s="32" t="s">
        <v>3120</v>
      </c>
      <c r="C1180" s="32">
        <v>109.98</v>
      </c>
      <c r="D1180" s="32" t="s">
        <v>495</v>
      </c>
      <c r="E1180" s="32" t="s">
        <v>2049</v>
      </c>
      <c r="F1180" s="33"/>
    </row>
    <row r="1181" ht="20.1" customHeight="1" spans="1:6">
      <c r="A1181" s="31">
        <v>1179</v>
      </c>
      <c r="B1181" s="32" t="s">
        <v>3121</v>
      </c>
      <c r="C1181" s="32">
        <v>109.98</v>
      </c>
      <c r="D1181" s="32" t="s">
        <v>495</v>
      </c>
      <c r="E1181" s="32" t="s">
        <v>2049</v>
      </c>
      <c r="F1181" s="33"/>
    </row>
    <row r="1182" ht="20.1" customHeight="1" spans="1:6">
      <c r="A1182" s="31">
        <v>1180</v>
      </c>
      <c r="B1182" s="32" t="s">
        <v>3122</v>
      </c>
      <c r="C1182" s="32">
        <v>109.98</v>
      </c>
      <c r="D1182" s="32" t="s">
        <v>495</v>
      </c>
      <c r="E1182" s="32" t="s">
        <v>2049</v>
      </c>
      <c r="F1182" s="33"/>
    </row>
    <row r="1183" ht="20.1" customHeight="1" spans="1:6">
      <c r="A1183" s="31">
        <v>1181</v>
      </c>
      <c r="B1183" s="32" t="s">
        <v>3123</v>
      </c>
      <c r="C1183" s="32">
        <v>109.98</v>
      </c>
      <c r="D1183" s="32" t="s">
        <v>495</v>
      </c>
      <c r="E1183" s="32" t="s">
        <v>2049</v>
      </c>
      <c r="F1183" s="33"/>
    </row>
    <row r="1184" ht="20.1" customHeight="1" spans="1:6">
      <c r="A1184" s="31">
        <v>1182</v>
      </c>
      <c r="B1184" s="32" t="s">
        <v>3124</v>
      </c>
      <c r="C1184" s="32">
        <v>109.19</v>
      </c>
      <c r="D1184" s="32" t="s">
        <v>495</v>
      </c>
      <c r="E1184" s="32" t="s">
        <v>2049</v>
      </c>
      <c r="F1184" s="33"/>
    </row>
    <row r="1185" ht="20.1" customHeight="1" spans="1:6">
      <c r="A1185" s="31">
        <v>1183</v>
      </c>
      <c r="B1185" s="32" t="s">
        <v>3125</v>
      </c>
      <c r="C1185" s="32">
        <v>109.77</v>
      </c>
      <c r="D1185" s="32" t="s">
        <v>495</v>
      </c>
      <c r="E1185" s="32" t="s">
        <v>2049</v>
      </c>
      <c r="F1185" s="33"/>
    </row>
    <row r="1186" ht="20.1" customHeight="1" spans="1:6">
      <c r="A1186" s="31">
        <v>1184</v>
      </c>
      <c r="B1186" s="32" t="s">
        <v>3126</v>
      </c>
      <c r="C1186" s="32">
        <v>109.98</v>
      </c>
      <c r="D1186" s="32" t="s">
        <v>495</v>
      </c>
      <c r="E1186" s="32" t="s">
        <v>2049</v>
      </c>
      <c r="F1186" s="33"/>
    </row>
    <row r="1187" ht="20.1" customHeight="1" spans="1:6">
      <c r="A1187" s="31">
        <v>1185</v>
      </c>
      <c r="B1187" s="32" t="s">
        <v>3127</v>
      </c>
      <c r="C1187" s="32">
        <v>109.98</v>
      </c>
      <c r="D1187" s="32" t="s">
        <v>495</v>
      </c>
      <c r="E1187" s="32" t="s">
        <v>2049</v>
      </c>
      <c r="F1187" s="33"/>
    </row>
    <row r="1188" ht="20.1" customHeight="1" spans="1:6">
      <c r="A1188" s="31">
        <v>1186</v>
      </c>
      <c r="B1188" s="32" t="s">
        <v>3128</v>
      </c>
      <c r="C1188" s="32">
        <v>109.98</v>
      </c>
      <c r="D1188" s="32" t="s">
        <v>495</v>
      </c>
      <c r="E1188" s="32" t="s">
        <v>2049</v>
      </c>
      <c r="F1188" s="33"/>
    </row>
    <row r="1189" ht="20.1" customHeight="1" spans="1:6">
      <c r="A1189" s="31">
        <v>1187</v>
      </c>
      <c r="B1189" s="32" t="s">
        <v>3129</v>
      </c>
      <c r="C1189" s="32">
        <v>109.98</v>
      </c>
      <c r="D1189" s="32" t="s">
        <v>495</v>
      </c>
      <c r="E1189" s="32" t="s">
        <v>2049</v>
      </c>
      <c r="F1189" s="33"/>
    </row>
    <row r="1190" ht="20.1" customHeight="1" spans="1:6">
      <c r="A1190" s="31">
        <v>1188</v>
      </c>
      <c r="B1190" s="32" t="s">
        <v>3130</v>
      </c>
      <c r="C1190" s="32">
        <v>109.98</v>
      </c>
      <c r="D1190" s="32" t="s">
        <v>495</v>
      </c>
      <c r="E1190" s="32" t="s">
        <v>2049</v>
      </c>
      <c r="F1190" s="33"/>
    </row>
    <row r="1191" ht="20.1" customHeight="1" spans="1:6">
      <c r="A1191" s="31">
        <v>1189</v>
      </c>
      <c r="B1191" s="32" t="s">
        <v>3131</v>
      </c>
      <c r="C1191" s="32">
        <v>92.52</v>
      </c>
      <c r="D1191" s="32" t="s">
        <v>495</v>
      </c>
      <c r="E1191" s="32" t="s">
        <v>2053</v>
      </c>
      <c r="F1191" s="33"/>
    </row>
    <row r="1192" ht="20.1" customHeight="1" spans="1:6">
      <c r="A1192" s="31">
        <v>1190</v>
      </c>
      <c r="B1192" s="32" t="s">
        <v>3132</v>
      </c>
      <c r="C1192" s="32">
        <v>94.39</v>
      </c>
      <c r="D1192" s="32" t="s">
        <v>495</v>
      </c>
      <c r="E1192" s="32" t="s">
        <v>2049</v>
      </c>
      <c r="F1192" s="33"/>
    </row>
    <row r="1193" ht="20.1" customHeight="1" spans="1:6">
      <c r="A1193" s="31">
        <v>1191</v>
      </c>
      <c r="B1193" s="32" t="s">
        <v>3133</v>
      </c>
      <c r="C1193" s="32">
        <v>94.39</v>
      </c>
      <c r="D1193" s="32" t="s">
        <v>495</v>
      </c>
      <c r="E1193" s="32" t="s">
        <v>2049</v>
      </c>
      <c r="F1193" s="33"/>
    </row>
    <row r="1194" ht="20.1" customHeight="1" spans="1:6">
      <c r="A1194" s="31">
        <v>1192</v>
      </c>
      <c r="B1194" s="32" t="s">
        <v>3134</v>
      </c>
      <c r="C1194" s="32">
        <v>92.52</v>
      </c>
      <c r="D1194" s="32" t="s">
        <v>495</v>
      </c>
      <c r="E1194" s="32" t="s">
        <v>2053</v>
      </c>
      <c r="F1194" s="33"/>
    </row>
    <row r="1195" ht="20.1" customHeight="1" spans="1:6">
      <c r="A1195" s="31">
        <v>1193</v>
      </c>
      <c r="B1195" s="32" t="s">
        <v>3135</v>
      </c>
      <c r="C1195" s="32">
        <v>92.52</v>
      </c>
      <c r="D1195" s="32" t="s">
        <v>495</v>
      </c>
      <c r="E1195" s="32" t="s">
        <v>2053</v>
      </c>
      <c r="F1195" s="33"/>
    </row>
    <row r="1196" ht="20.1" customHeight="1" spans="1:6">
      <c r="A1196" s="31">
        <v>1194</v>
      </c>
      <c r="B1196" s="32" t="s">
        <v>3136</v>
      </c>
      <c r="C1196" s="32">
        <v>92.52</v>
      </c>
      <c r="D1196" s="32" t="s">
        <v>495</v>
      </c>
      <c r="E1196" s="32" t="s">
        <v>2053</v>
      </c>
      <c r="F1196" s="33"/>
    </row>
    <row r="1197" ht="20.1" customHeight="1" spans="1:6">
      <c r="A1197" s="31">
        <v>1195</v>
      </c>
      <c r="B1197" s="32" t="s">
        <v>3137</v>
      </c>
      <c r="C1197" s="32">
        <v>92.52</v>
      </c>
      <c r="D1197" s="32" t="s">
        <v>495</v>
      </c>
      <c r="E1197" s="32" t="s">
        <v>2053</v>
      </c>
      <c r="F1197" s="33"/>
    </row>
    <row r="1198" ht="20.1" customHeight="1" spans="1:6">
      <c r="A1198" s="31">
        <v>1196</v>
      </c>
      <c r="B1198" s="32" t="s">
        <v>3138</v>
      </c>
      <c r="C1198" s="32">
        <v>94.39</v>
      </c>
      <c r="D1198" s="32" t="s">
        <v>495</v>
      </c>
      <c r="E1198" s="32" t="s">
        <v>2049</v>
      </c>
      <c r="F1198" s="33"/>
    </row>
    <row r="1199" ht="20.1" customHeight="1" spans="1:6">
      <c r="A1199" s="31">
        <v>1197</v>
      </c>
      <c r="B1199" s="32" t="s">
        <v>3139</v>
      </c>
      <c r="C1199" s="32">
        <v>92.52</v>
      </c>
      <c r="D1199" s="32" t="s">
        <v>495</v>
      </c>
      <c r="E1199" s="32" t="s">
        <v>2053</v>
      </c>
      <c r="F1199" s="33"/>
    </row>
    <row r="1200" ht="20.1" customHeight="1" spans="1:6">
      <c r="A1200" s="31">
        <v>1198</v>
      </c>
      <c r="B1200" s="32" t="s">
        <v>3140</v>
      </c>
      <c r="C1200" s="32">
        <v>94.39</v>
      </c>
      <c r="D1200" s="32" t="s">
        <v>495</v>
      </c>
      <c r="E1200" s="32" t="s">
        <v>2049</v>
      </c>
      <c r="F1200" s="33"/>
    </row>
    <row r="1201" ht="20.1" customHeight="1" spans="1:6">
      <c r="A1201" s="31">
        <v>1199</v>
      </c>
      <c r="B1201" s="32" t="s">
        <v>3141</v>
      </c>
      <c r="C1201" s="32">
        <v>94.39</v>
      </c>
      <c r="D1201" s="32" t="s">
        <v>495</v>
      </c>
      <c r="E1201" s="32" t="s">
        <v>2049</v>
      </c>
      <c r="F1201" s="33"/>
    </row>
    <row r="1202" ht="20.1" customHeight="1" spans="1:6">
      <c r="A1202" s="31">
        <v>1200</v>
      </c>
      <c r="B1202" s="32" t="s">
        <v>3142</v>
      </c>
      <c r="C1202" s="32">
        <v>94.39</v>
      </c>
      <c r="D1202" s="32" t="s">
        <v>495</v>
      </c>
      <c r="E1202" s="32" t="s">
        <v>2049</v>
      </c>
      <c r="F1202" s="33"/>
    </row>
    <row r="1203" ht="20.1" customHeight="1" spans="1:6">
      <c r="A1203" s="31">
        <v>1201</v>
      </c>
      <c r="B1203" s="32" t="s">
        <v>3143</v>
      </c>
      <c r="C1203" s="32">
        <v>94.39</v>
      </c>
      <c r="D1203" s="32" t="s">
        <v>495</v>
      </c>
      <c r="E1203" s="32" t="s">
        <v>2049</v>
      </c>
      <c r="F1203" s="33"/>
    </row>
    <row r="1204" ht="20.1" customHeight="1" spans="1:6">
      <c r="A1204" s="31">
        <v>1202</v>
      </c>
      <c r="B1204" s="32" t="s">
        <v>3144</v>
      </c>
      <c r="C1204" s="32">
        <v>109.77</v>
      </c>
      <c r="D1204" s="32" t="s">
        <v>495</v>
      </c>
      <c r="E1204" s="32" t="s">
        <v>2049</v>
      </c>
      <c r="F1204" s="33"/>
    </row>
    <row r="1205" ht="20.1" customHeight="1" spans="1:6">
      <c r="A1205" s="31">
        <v>1203</v>
      </c>
      <c r="B1205" s="32" t="s">
        <v>3145</v>
      </c>
      <c r="C1205" s="32">
        <v>109.77</v>
      </c>
      <c r="D1205" s="32" t="s">
        <v>495</v>
      </c>
      <c r="E1205" s="32" t="s">
        <v>2049</v>
      </c>
      <c r="F1205" s="33"/>
    </row>
    <row r="1206" ht="20.1" customHeight="1" spans="1:6">
      <c r="A1206" s="31">
        <v>1204</v>
      </c>
      <c r="B1206" s="32" t="s">
        <v>3146</v>
      </c>
      <c r="C1206" s="32">
        <v>109.77</v>
      </c>
      <c r="D1206" s="32" t="s">
        <v>495</v>
      </c>
      <c r="E1206" s="32" t="s">
        <v>2049</v>
      </c>
      <c r="F1206" s="33"/>
    </row>
    <row r="1207" ht="20.1" customHeight="1" spans="1:6">
      <c r="A1207" s="31">
        <v>1205</v>
      </c>
      <c r="B1207" s="32" t="s">
        <v>3147</v>
      </c>
      <c r="C1207" s="32">
        <v>109.77</v>
      </c>
      <c r="D1207" s="32" t="s">
        <v>495</v>
      </c>
      <c r="E1207" s="32" t="s">
        <v>2049</v>
      </c>
      <c r="F1207" s="33"/>
    </row>
    <row r="1208" ht="20.1" customHeight="1" spans="1:6">
      <c r="A1208" s="31">
        <v>1206</v>
      </c>
      <c r="B1208" s="32" t="s">
        <v>3148</v>
      </c>
      <c r="C1208" s="32">
        <v>91.83</v>
      </c>
      <c r="D1208" s="32" t="s">
        <v>495</v>
      </c>
      <c r="E1208" s="32" t="s">
        <v>2053</v>
      </c>
      <c r="F1208" s="33"/>
    </row>
    <row r="1209" ht="20.1" customHeight="1" spans="1:6">
      <c r="A1209" s="31">
        <v>1207</v>
      </c>
      <c r="B1209" s="32" t="s">
        <v>3149</v>
      </c>
      <c r="C1209" s="32">
        <v>91.87</v>
      </c>
      <c r="D1209" s="32" t="s">
        <v>495</v>
      </c>
      <c r="E1209" s="32" t="s">
        <v>2053</v>
      </c>
      <c r="F1209" s="33"/>
    </row>
    <row r="1210" ht="20.1" customHeight="1" spans="1:6">
      <c r="A1210" s="31">
        <v>1208</v>
      </c>
      <c r="B1210" s="32" t="s">
        <v>3150</v>
      </c>
      <c r="C1210" s="32">
        <v>91.83</v>
      </c>
      <c r="D1210" s="32" t="s">
        <v>495</v>
      </c>
      <c r="E1210" s="32" t="s">
        <v>2053</v>
      </c>
      <c r="F1210" s="33"/>
    </row>
    <row r="1211" ht="20.1" customHeight="1" spans="1:6">
      <c r="A1211" s="31">
        <v>1209</v>
      </c>
      <c r="B1211" s="32" t="s">
        <v>3151</v>
      </c>
      <c r="C1211" s="32">
        <v>109.98</v>
      </c>
      <c r="D1211" s="32" t="s">
        <v>495</v>
      </c>
      <c r="E1211" s="32" t="s">
        <v>2049</v>
      </c>
      <c r="F1211" s="33"/>
    </row>
    <row r="1212" ht="20.1" customHeight="1" spans="1:6">
      <c r="A1212" s="31">
        <v>1210</v>
      </c>
      <c r="B1212" s="32" t="s">
        <v>3152</v>
      </c>
      <c r="C1212" s="32">
        <v>109.98</v>
      </c>
      <c r="D1212" s="32" t="s">
        <v>495</v>
      </c>
      <c r="E1212" s="32" t="s">
        <v>2049</v>
      </c>
      <c r="F1212" s="33"/>
    </row>
    <row r="1213" ht="20.1" customHeight="1" spans="1:6">
      <c r="A1213" s="31">
        <v>1211</v>
      </c>
      <c r="B1213" s="32" t="s">
        <v>3153</v>
      </c>
      <c r="C1213" s="32">
        <v>109.98</v>
      </c>
      <c r="D1213" s="32" t="s">
        <v>495</v>
      </c>
      <c r="E1213" s="32" t="s">
        <v>2049</v>
      </c>
      <c r="F1213" s="33"/>
    </row>
    <row r="1214" ht="20.1" customHeight="1" spans="1:6">
      <c r="A1214" s="31">
        <v>1212</v>
      </c>
      <c r="B1214" s="32" t="s">
        <v>3154</v>
      </c>
      <c r="C1214" s="32">
        <v>109.19</v>
      </c>
      <c r="D1214" s="32" t="s">
        <v>495</v>
      </c>
      <c r="E1214" s="32" t="s">
        <v>2049</v>
      </c>
      <c r="F1214" s="33"/>
    </row>
    <row r="1215" ht="20.1" customHeight="1" spans="1:6">
      <c r="A1215" s="31">
        <v>1213</v>
      </c>
      <c r="B1215" s="32" t="s">
        <v>3155</v>
      </c>
      <c r="C1215" s="32">
        <v>109.19</v>
      </c>
      <c r="D1215" s="32" t="s">
        <v>495</v>
      </c>
      <c r="E1215" s="32" t="s">
        <v>2049</v>
      </c>
      <c r="F1215" s="33"/>
    </row>
    <row r="1216" ht="20.1" customHeight="1" spans="1:6">
      <c r="A1216" s="31">
        <v>1214</v>
      </c>
      <c r="B1216" s="32" t="s">
        <v>3156</v>
      </c>
      <c r="C1216" s="32">
        <v>109.19</v>
      </c>
      <c r="D1216" s="32" t="s">
        <v>495</v>
      </c>
      <c r="E1216" s="32" t="s">
        <v>2049</v>
      </c>
      <c r="F1216" s="33"/>
    </row>
    <row r="1217" ht="20.1" customHeight="1" spans="1:6">
      <c r="A1217" s="31">
        <v>1215</v>
      </c>
      <c r="B1217" s="32" t="s">
        <v>3157</v>
      </c>
      <c r="C1217" s="32">
        <v>109.19</v>
      </c>
      <c r="D1217" s="32" t="s">
        <v>495</v>
      </c>
      <c r="E1217" s="32" t="s">
        <v>2049</v>
      </c>
      <c r="F1217" s="33"/>
    </row>
    <row r="1218" ht="20.1" customHeight="1" spans="1:6">
      <c r="A1218" s="31">
        <v>1216</v>
      </c>
      <c r="B1218" s="32" t="s">
        <v>3158</v>
      </c>
      <c r="C1218" s="32">
        <v>109.19</v>
      </c>
      <c r="D1218" s="32" t="s">
        <v>495</v>
      </c>
      <c r="E1218" s="32" t="s">
        <v>2049</v>
      </c>
      <c r="F1218" s="33"/>
    </row>
    <row r="1219" ht="20.1" customHeight="1" spans="1:6">
      <c r="A1219" s="31">
        <v>1217</v>
      </c>
      <c r="B1219" s="32" t="s">
        <v>3159</v>
      </c>
      <c r="C1219" s="32">
        <v>109.19</v>
      </c>
      <c r="D1219" s="32" t="s">
        <v>495</v>
      </c>
      <c r="E1219" s="32" t="s">
        <v>2049</v>
      </c>
      <c r="F1219" s="33"/>
    </row>
    <row r="1220" ht="20.1" customHeight="1" spans="1:6">
      <c r="A1220" s="31">
        <v>1218</v>
      </c>
      <c r="B1220" s="32" t="s">
        <v>3160</v>
      </c>
      <c r="C1220" s="32">
        <v>92.52</v>
      </c>
      <c r="D1220" s="32" t="s">
        <v>495</v>
      </c>
      <c r="E1220" s="32" t="s">
        <v>2053</v>
      </c>
      <c r="F1220" s="33"/>
    </row>
    <row r="1221" ht="20.1" customHeight="1" spans="1:6">
      <c r="A1221" s="31">
        <v>1219</v>
      </c>
      <c r="B1221" s="32" t="s">
        <v>3161</v>
      </c>
      <c r="C1221" s="32">
        <v>94.77</v>
      </c>
      <c r="D1221" s="32" t="s">
        <v>495</v>
      </c>
      <c r="E1221" s="32" t="s">
        <v>2049</v>
      </c>
      <c r="F1221" s="33"/>
    </row>
    <row r="1222" ht="20.1" customHeight="1" spans="1:6">
      <c r="A1222" s="31">
        <v>1220</v>
      </c>
      <c r="B1222" s="32" t="s">
        <v>3162</v>
      </c>
      <c r="C1222" s="32">
        <v>91.87</v>
      </c>
      <c r="D1222" s="32" t="s">
        <v>495</v>
      </c>
      <c r="E1222" s="32" t="s">
        <v>2053</v>
      </c>
      <c r="F1222" s="33"/>
    </row>
    <row r="1223" ht="20.1" customHeight="1" spans="1:6">
      <c r="A1223" s="31">
        <v>1221</v>
      </c>
      <c r="B1223" s="32" t="s">
        <v>3163</v>
      </c>
      <c r="C1223" s="32">
        <v>91.87</v>
      </c>
      <c r="D1223" s="32" t="s">
        <v>495</v>
      </c>
      <c r="E1223" s="32" t="s">
        <v>2053</v>
      </c>
      <c r="F1223" s="33"/>
    </row>
    <row r="1224" ht="20.1" customHeight="1" spans="1:6">
      <c r="A1224" s="31">
        <v>1222</v>
      </c>
      <c r="B1224" s="32" t="s">
        <v>3164</v>
      </c>
      <c r="C1224" s="32">
        <v>97.37</v>
      </c>
      <c r="D1224" s="32" t="s">
        <v>495</v>
      </c>
      <c r="E1224" s="32" t="s">
        <v>2049</v>
      </c>
      <c r="F1224" s="33"/>
    </row>
    <row r="1225" ht="20.1" customHeight="1" spans="1:6">
      <c r="A1225" s="31">
        <v>1223</v>
      </c>
      <c r="B1225" s="32" t="s">
        <v>3165</v>
      </c>
      <c r="C1225" s="32">
        <v>91.87</v>
      </c>
      <c r="D1225" s="32" t="s">
        <v>495</v>
      </c>
      <c r="E1225" s="32" t="s">
        <v>2053</v>
      </c>
      <c r="F1225" s="33"/>
    </row>
    <row r="1226" ht="20.1" customHeight="1" spans="1:6">
      <c r="A1226" s="31">
        <v>1224</v>
      </c>
      <c r="B1226" s="32" t="s">
        <v>3166</v>
      </c>
      <c r="C1226" s="32">
        <v>109.98</v>
      </c>
      <c r="D1226" s="32" t="s">
        <v>495</v>
      </c>
      <c r="E1226" s="32" t="s">
        <v>2049</v>
      </c>
      <c r="F1226" s="33"/>
    </row>
    <row r="1227" ht="20.1" customHeight="1" spans="1:6">
      <c r="A1227" s="31">
        <v>1225</v>
      </c>
      <c r="B1227" s="32" t="s">
        <v>3167</v>
      </c>
      <c r="C1227" s="32">
        <v>109.98</v>
      </c>
      <c r="D1227" s="32" t="s">
        <v>495</v>
      </c>
      <c r="E1227" s="32" t="s">
        <v>2049</v>
      </c>
      <c r="F1227" s="33"/>
    </row>
    <row r="1228" ht="20.1" customHeight="1" spans="1:6">
      <c r="A1228" s="31">
        <v>1226</v>
      </c>
      <c r="B1228" s="32" t="s">
        <v>3168</v>
      </c>
      <c r="C1228" s="32">
        <v>109.77</v>
      </c>
      <c r="D1228" s="32" t="s">
        <v>495</v>
      </c>
      <c r="E1228" s="32" t="s">
        <v>2049</v>
      </c>
      <c r="F1228" s="33"/>
    </row>
    <row r="1229" ht="20.1" customHeight="1" spans="1:6">
      <c r="A1229" s="31">
        <v>1227</v>
      </c>
      <c r="B1229" s="32" t="s">
        <v>1990</v>
      </c>
      <c r="C1229" s="32">
        <v>91.83</v>
      </c>
      <c r="D1229" s="32" t="s">
        <v>495</v>
      </c>
      <c r="E1229" s="32" t="s">
        <v>2053</v>
      </c>
      <c r="F1229" s="33"/>
    </row>
    <row r="1230" ht="20.1" customHeight="1" spans="1:6">
      <c r="A1230" s="31">
        <v>1228</v>
      </c>
      <c r="B1230" s="32" t="s">
        <v>1971</v>
      </c>
      <c r="C1230" s="32">
        <v>91.83</v>
      </c>
      <c r="D1230" s="32" t="s">
        <v>495</v>
      </c>
      <c r="E1230" s="32" t="s">
        <v>2053</v>
      </c>
      <c r="F1230" s="33"/>
    </row>
    <row r="1231" ht="20.1" customHeight="1" spans="1:6">
      <c r="A1231" s="31">
        <v>1229</v>
      </c>
      <c r="B1231" s="32" t="s">
        <v>745</v>
      </c>
      <c r="C1231" s="32">
        <v>124.89</v>
      </c>
      <c r="D1231" s="32" t="s">
        <v>499</v>
      </c>
      <c r="E1231" s="32" t="s">
        <v>2049</v>
      </c>
      <c r="F1231" s="33"/>
    </row>
    <row r="1232" ht="20.1" customHeight="1" spans="1:6">
      <c r="A1232" s="31">
        <v>1230</v>
      </c>
      <c r="B1232" s="32" t="s">
        <v>781</v>
      </c>
      <c r="C1232" s="32">
        <v>124.89</v>
      </c>
      <c r="D1232" s="32" t="s">
        <v>499</v>
      </c>
      <c r="E1232" s="32" t="s">
        <v>2049</v>
      </c>
      <c r="F1232" s="33"/>
    </row>
    <row r="1233" ht="20.1" customHeight="1" spans="1:6">
      <c r="A1233" s="31">
        <v>1231</v>
      </c>
      <c r="B1233" s="32" t="s">
        <v>3169</v>
      </c>
      <c r="C1233" s="32">
        <v>131.02</v>
      </c>
      <c r="D1233" s="32" t="s">
        <v>499</v>
      </c>
      <c r="E1233" s="32" t="s">
        <v>2049</v>
      </c>
      <c r="F1233" s="33"/>
    </row>
    <row r="1236" spans="2:2">
      <c r="B1236" s="32">
        <v>94.39</v>
      </c>
    </row>
    <row r="1237" spans="2:2">
      <c r="B1237" s="32">
        <v>94.39</v>
      </c>
    </row>
    <row r="1238" spans="2:2">
      <c r="B1238" s="32">
        <v>94.39</v>
      </c>
    </row>
    <row r="1239" spans="2:2">
      <c r="B1239" s="32">
        <v>94.39</v>
      </c>
    </row>
    <row r="1240" spans="2:2">
      <c r="B1240" s="32">
        <v>97.37</v>
      </c>
    </row>
    <row r="1241" spans="2:2">
      <c r="B1241" s="32">
        <v>97.37</v>
      </c>
    </row>
    <row r="1242" spans="2:2">
      <c r="B1242" s="32">
        <v>94.39</v>
      </c>
    </row>
    <row r="1243" spans="2:2">
      <c r="B1243" s="32">
        <v>109.77</v>
      </c>
    </row>
    <row r="1244" spans="2:2">
      <c r="B1244" s="32">
        <v>109.77</v>
      </c>
    </row>
    <row r="1245" spans="2:2">
      <c r="B1245" s="32">
        <v>109.77</v>
      </c>
    </row>
    <row r="1246" spans="2:2">
      <c r="B1246" s="32">
        <v>109.77</v>
      </c>
    </row>
    <row r="1247" spans="2:2">
      <c r="B1247" s="32">
        <v>109.19</v>
      </c>
    </row>
    <row r="1248" spans="2:2">
      <c r="B1248" s="32">
        <v>109.19</v>
      </c>
    </row>
    <row r="1249" spans="2:2">
      <c r="B1249" s="32">
        <v>109.19</v>
      </c>
    </row>
    <row r="1250" spans="2:2">
      <c r="B1250" s="32">
        <v>110.57</v>
      </c>
    </row>
    <row r="1251" spans="2:2">
      <c r="B1251" s="32">
        <v>109.19</v>
      </c>
    </row>
    <row r="1252" spans="2:2">
      <c r="B1252" s="32">
        <v>109.19</v>
      </c>
    </row>
    <row r="1253" spans="2:2">
      <c r="B1253" s="32">
        <v>109.19</v>
      </c>
    </row>
    <row r="1254" spans="2:2">
      <c r="B1254" s="32">
        <v>109.19</v>
      </c>
    </row>
    <row r="1255" spans="2:2">
      <c r="B1255" s="32">
        <v>109.19</v>
      </c>
    </row>
    <row r="1256" spans="2:2">
      <c r="B1256" s="32">
        <v>109.77</v>
      </c>
    </row>
    <row r="1257" spans="2:2">
      <c r="B1257" s="32">
        <v>110.57</v>
      </c>
    </row>
    <row r="1258" spans="2:2">
      <c r="B1258" s="32">
        <v>109.77</v>
      </c>
    </row>
    <row r="1259" spans="2:2">
      <c r="B1259" s="32">
        <v>110.57</v>
      </c>
    </row>
    <row r="1260" spans="2:2">
      <c r="B1260" s="32">
        <v>110.57</v>
      </c>
    </row>
    <row r="1261" spans="2:2">
      <c r="B1261" s="32">
        <v>109.77</v>
      </c>
    </row>
    <row r="1262" spans="2:2">
      <c r="B1262" s="32">
        <v>109.77</v>
      </c>
    </row>
    <row r="1263" spans="2:2">
      <c r="B1263" s="32">
        <v>109.77</v>
      </c>
    </row>
    <row r="1264" spans="2:2">
      <c r="B1264" s="32">
        <v>109.77</v>
      </c>
    </row>
    <row r="1265" spans="2:2">
      <c r="B1265" s="32">
        <v>109.77</v>
      </c>
    </row>
    <row r="1266" spans="2:2">
      <c r="B1266" s="32">
        <v>109.77</v>
      </c>
    </row>
    <row r="1267" spans="2:2">
      <c r="B1267" s="32">
        <v>109.77</v>
      </c>
    </row>
    <row r="1268" spans="2:2">
      <c r="B1268" s="32">
        <v>109.77</v>
      </c>
    </row>
    <row r="1269" spans="2:2">
      <c r="B1269" s="32">
        <v>109.19</v>
      </c>
    </row>
    <row r="1270" spans="2:2">
      <c r="B1270" s="32">
        <v>109.19</v>
      </c>
    </row>
    <row r="1271" spans="2:2">
      <c r="B1271" s="32">
        <v>109.19</v>
      </c>
    </row>
    <row r="1272" spans="2:2">
      <c r="B1272" s="32">
        <v>109.19</v>
      </c>
    </row>
    <row r="1273" spans="2:2">
      <c r="B1273" s="32">
        <v>109.19</v>
      </c>
    </row>
    <row r="1274" spans="2:2">
      <c r="B1274" s="32">
        <v>109.19</v>
      </c>
    </row>
    <row r="1275" spans="2:2">
      <c r="B1275" s="32">
        <v>109.19</v>
      </c>
    </row>
    <row r="1276" spans="2:2">
      <c r="B1276" s="32">
        <v>109.19</v>
      </c>
    </row>
    <row r="1277" spans="2:2">
      <c r="B1277" s="32">
        <v>109.19</v>
      </c>
    </row>
    <row r="1278" spans="2:2">
      <c r="B1278" s="32">
        <v>109.19</v>
      </c>
    </row>
    <row r="1279" spans="2:2">
      <c r="B1279" s="32">
        <v>109.19</v>
      </c>
    </row>
    <row r="1280" spans="2:2">
      <c r="B1280" s="32">
        <v>109.19</v>
      </c>
    </row>
    <row r="1281" spans="2:2">
      <c r="B1281" s="32">
        <v>109.77</v>
      </c>
    </row>
    <row r="1282" spans="2:2">
      <c r="B1282" s="32">
        <v>109.19</v>
      </c>
    </row>
    <row r="1283" spans="2:2">
      <c r="B1283" s="32">
        <v>109.19</v>
      </c>
    </row>
    <row r="1284" spans="2:2">
      <c r="B1284" s="32">
        <v>94.39</v>
      </c>
    </row>
    <row r="1285" spans="2:2">
      <c r="B1285" s="32">
        <v>94.39</v>
      </c>
    </row>
    <row r="1286" spans="2:2">
      <c r="B1286" s="32">
        <v>94.39</v>
      </c>
    </row>
    <row r="1287" spans="2:2">
      <c r="B1287" s="32">
        <v>94.39</v>
      </c>
    </row>
    <row r="1288" spans="2:2">
      <c r="B1288" s="32">
        <v>94.77</v>
      </c>
    </row>
    <row r="1289" spans="2:2">
      <c r="B1289" s="32">
        <v>94.39</v>
      </c>
    </row>
    <row r="1290" spans="2:2">
      <c r="B1290" s="32">
        <v>94.39</v>
      </c>
    </row>
    <row r="1291" spans="2:2">
      <c r="B1291" s="32">
        <v>94.77</v>
      </c>
    </row>
    <row r="1292" spans="2:2">
      <c r="B1292" s="32">
        <v>94.39</v>
      </c>
    </row>
    <row r="1293" spans="2:2">
      <c r="B1293" s="32">
        <v>94.39</v>
      </c>
    </row>
    <row r="1294" spans="2:2">
      <c r="B1294" s="32">
        <v>94.77</v>
      </c>
    </row>
    <row r="1295" spans="2:2">
      <c r="B1295" s="32">
        <v>94.39</v>
      </c>
    </row>
    <row r="1296" spans="2:2">
      <c r="B1296" s="32">
        <v>94.39</v>
      </c>
    </row>
    <row r="1297" spans="2:2">
      <c r="B1297" s="32">
        <v>94.39</v>
      </c>
    </row>
    <row r="1298" spans="2:2">
      <c r="B1298" s="32">
        <v>94.77</v>
      </c>
    </row>
    <row r="1299" spans="2:2">
      <c r="B1299" s="32">
        <v>94.77</v>
      </c>
    </row>
    <row r="1300" spans="2:2">
      <c r="B1300" s="32">
        <v>94.77</v>
      </c>
    </row>
    <row r="1301" spans="2:2">
      <c r="B1301" s="32">
        <v>94.77</v>
      </c>
    </row>
    <row r="1302" spans="2:2">
      <c r="B1302" s="32">
        <v>94.77</v>
      </c>
    </row>
    <row r="1303" spans="2:2">
      <c r="B1303" s="32">
        <v>94.77</v>
      </c>
    </row>
    <row r="1304" spans="2:2">
      <c r="B1304" s="32">
        <v>94.77</v>
      </c>
    </row>
    <row r="1305" spans="2:2">
      <c r="B1305" s="32">
        <v>94.77</v>
      </c>
    </row>
    <row r="1306" spans="2:2">
      <c r="B1306" s="32">
        <v>94.77</v>
      </c>
    </row>
    <row r="1307" spans="2:2">
      <c r="B1307" s="32">
        <v>94.77</v>
      </c>
    </row>
    <row r="1308" spans="2:2">
      <c r="B1308" s="32">
        <v>94.77</v>
      </c>
    </row>
    <row r="1309" spans="2:2">
      <c r="B1309" s="32">
        <v>94.77</v>
      </c>
    </row>
    <row r="1310" spans="2:2">
      <c r="B1310" s="32">
        <v>94.77</v>
      </c>
    </row>
    <row r="1311" spans="2:2">
      <c r="B1311" s="32">
        <v>94.77</v>
      </c>
    </row>
    <row r="1312" spans="2:2">
      <c r="B1312" s="32">
        <v>94.77</v>
      </c>
    </row>
    <row r="1313" spans="2:2">
      <c r="B1313" s="32">
        <v>94.77</v>
      </c>
    </row>
    <row r="1314" spans="2:2">
      <c r="B1314" s="32">
        <v>94.77</v>
      </c>
    </row>
    <row r="1315" spans="2:2">
      <c r="B1315" s="32">
        <v>109.98</v>
      </c>
    </row>
    <row r="1316" spans="2:2">
      <c r="B1316" s="32">
        <v>109.98</v>
      </c>
    </row>
    <row r="1317" spans="2:2">
      <c r="B1317" s="32">
        <v>109.98</v>
      </c>
    </row>
    <row r="1318" spans="2:2">
      <c r="B1318" s="32">
        <v>109.98</v>
      </c>
    </row>
    <row r="1319" spans="2:2">
      <c r="B1319" s="32">
        <v>109.98</v>
      </c>
    </row>
    <row r="1320" spans="2:2">
      <c r="B1320" s="32">
        <v>109.98</v>
      </c>
    </row>
    <row r="1321" spans="2:2">
      <c r="B1321" s="32">
        <v>109.98</v>
      </c>
    </row>
    <row r="1322" spans="2:2">
      <c r="B1322" s="32">
        <v>109.98</v>
      </c>
    </row>
    <row r="1323" spans="2:2">
      <c r="B1323" s="32">
        <v>109.98</v>
      </c>
    </row>
    <row r="1324" spans="2:2">
      <c r="B1324" s="32">
        <v>109.98</v>
      </c>
    </row>
    <row r="1325" spans="2:2">
      <c r="B1325" s="32">
        <v>109.98</v>
      </c>
    </row>
    <row r="1326" spans="2:2">
      <c r="B1326" s="32">
        <v>109.19</v>
      </c>
    </row>
    <row r="1327" spans="2:2">
      <c r="B1327" s="32">
        <v>109.19</v>
      </c>
    </row>
    <row r="1328" spans="2:2">
      <c r="B1328" s="32">
        <v>109.19</v>
      </c>
    </row>
    <row r="1329" spans="2:2">
      <c r="B1329" s="32">
        <v>109.19</v>
      </c>
    </row>
    <row r="1330" spans="2:2">
      <c r="B1330" s="32">
        <v>109.19</v>
      </c>
    </row>
    <row r="1331" spans="2:2">
      <c r="B1331" s="32">
        <v>109.19</v>
      </c>
    </row>
    <row r="1332" spans="2:2">
      <c r="B1332" s="32">
        <v>109.19</v>
      </c>
    </row>
    <row r="1333" spans="2:2">
      <c r="B1333" s="32">
        <v>109.19</v>
      </c>
    </row>
    <row r="1334" spans="2:2">
      <c r="B1334" s="32">
        <v>109.19</v>
      </c>
    </row>
    <row r="1335" spans="2:2">
      <c r="B1335" s="32">
        <v>109.19</v>
      </c>
    </row>
    <row r="1336" spans="2:2">
      <c r="B1336" s="32">
        <v>109.19</v>
      </c>
    </row>
    <row r="1337" spans="2:2">
      <c r="B1337" s="32">
        <v>109.19</v>
      </c>
    </row>
    <row r="1338" spans="2:2">
      <c r="B1338" s="32">
        <v>109.19</v>
      </c>
    </row>
    <row r="1339" spans="2:2">
      <c r="B1339" s="32">
        <v>109.19</v>
      </c>
    </row>
    <row r="1340" spans="2:2">
      <c r="B1340" s="32">
        <v>109.19</v>
      </c>
    </row>
    <row r="1341" spans="2:2">
      <c r="B1341" s="32">
        <v>109.19</v>
      </c>
    </row>
    <row r="1342" spans="2:2">
      <c r="B1342" s="32">
        <v>109.19</v>
      </c>
    </row>
    <row r="1343" spans="2:2">
      <c r="B1343" s="32">
        <v>109.19</v>
      </c>
    </row>
    <row r="1344" spans="2:2">
      <c r="B1344" s="32">
        <v>109.19</v>
      </c>
    </row>
    <row r="1345" spans="2:2">
      <c r="B1345" s="32">
        <v>109.19</v>
      </c>
    </row>
    <row r="1346" spans="2:2">
      <c r="B1346" s="32">
        <v>109.19</v>
      </c>
    </row>
    <row r="1347" spans="2:2">
      <c r="B1347" s="32">
        <v>109.19</v>
      </c>
    </row>
    <row r="1348" spans="2:2">
      <c r="B1348" s="32">
        <v>109.19</v>
      </c>
    </row>
    <row r="1349" spans="2:2">
      <c r="B1349" s="32">
        <v>109.19</v>
      </c>
    </row>
    <row r="1350" spans="2:2">
      <c r="B1350" s="32">
        <v>109.19</v>
      </c>
    </row>
    <row r="1351" spans="2:2">
      <c r="B1351" s="32">
        <v>109.19</v>
      </c>
    </row>
    <row r="1352" spans="2:2">
      <c r="B1352" s="32">
        <v>109.19</v>
      </c>
    </row>
    <row r="1353" spans="2:2">
      <c r="B1353" s="32">
        <v>109.98</v>
      </c>
    </row>
    <row r="1354" spans="2:2">
      <c r="B1354" s="32">
        <v>109.98</v>
      </c>
    </row>
    <row r="1355" spans="2:2">
      <c r="B1355" s="32">
        <v>109.19</v>
      </c>
    </row>
    <row r="1356" spans="2:2">
      <c r="B1356" s="32">
        <v>109.19</v>
      </c>
    </row>
    <row r="1357" spans="2:2">
      <c r="B1357" s="32">
        <v>109.19</v>
      </c>
    </row>
    <row r="1358" spans="2:2">
      <c r="B1358" s="32">
        <v>109.19</v>
      </c>
    </row>
    <row r="1359" spans="2:2">
      <c r="B1359" s="32">
        <v>109.98</v>
      </c>
    </row>
    <row r="1360" spans="2:2">
      <c r="B1360" s="32">
        <v>109.98</v>
      </c>
    </row>
    <row r="1361" spans="2:2">
      <c r="B1361" s="32">
        <v>109.98</v>
      </c>
    </row>
    <row r="1362" spans="2:2">
      <c r="B1362" s="32">
        <v>109.98</v>
      </c>
    </row>
    <row r="1363" spans="2:2">
      <c r="B1363" s="32">
        <v>109.98</v>
      </c>
    </row>
    <row r="1364" spans="2:2">
      <c r="B1364" s="32">
        <v>109.98</v>
      </c>
    </row>
    <row r="1365" spans="2:2">
      <c r="B1365" s="32">
        <v>109.98</v>
      </c>
    </row>
    <row r="1366" spans="2:2">
      <c r="B1366" s="32">
        <v>109.98</v>
      </c>
    </row>
    <row r="1367" spans="2:2">
      <c r="B1367" s="32">
        <v>109.98</v>
      </c>
    </row>
    <row r="1368" spans="2:2">
      <c r="B1368" s="32">
        <v>109.98</v>
      </c>
    </row>
    <row r="1369" spans="2:2">
      <c r="B1369" s="32">
        <v>109.98</v>
      </c>
    </row>
    <row r="1370" spans="2:2">
      <c r="B1370" s="32">
        <v>109.98</v>
      </c>
    </row>
    <row r="1371" spans="2:2">
      <c r="B1371" s="32">
        <v>109.98</v>
      </c>
    </row>
    <row r="1372" spans="2:2">
      <c r="B1372" s="32">
        <v>109.98</v>
      </c>
    </row>
    <row r="1373" spans="2:2">
      <c r="B1373" s="32">
        <v>109.98</v>
      </c>
    </row>
    <row r="1374" spans="2:2">
      <c r="B1374" s="32">
        <v>110.57</v>
      </c>
    </row>
    <row r="1375" spans="2:2">
      <c r="B1375" s="32">
        <v>110.57</v>
      </c>
    </row>
    <row r="1376" spans="2:2">
      <c r="B1376" s="32">
        <v>110.57</v>
      </c>
    </row>
    <row r="1377" spans="2:2">
      <c r="B1377" s="32">
        <v>109.98</v>
      </c>
    </row>
    <row r="1378" spans="2:2">
      <c r="B1378" s="32">
        <v>110.57</v>
      </c>
    </row>
    <row r="1379" spans="2:2">
      <c r="B1379" s="32">
        <v>110.57</v>
      </c>
    </row>
    <row r="1380" spans="2:2">
      <c r="B1380" s="32">
        <v>109.77</v>
      </c>
    </row>
    <row r="1381" spans="2:2">
      <c r="B1381" s="32">
        <v>109.77</v>
      </c>
    </row>
    <row r="1382" spans="2:2">
      <c r="B1382" s="32">
        <v>109.77</v>
      </c>
    </row>
    <row r="1383" spans="2:2">
      <c r="B1383" s="32">
        <v>109.77</v>
      </c>
    </row>
    <row r="1384" spans="2:2">
      <c r="B1384" s="32">
        <v>109.77</v>
      </c>
    </row>
    <row r="1385" spans="2:2">
      <c r="B1385" s="32">
        <v>109.77</v>
      </c>
    </row>
    <row r="1386" spans="2:2">
      <c r="B1386" s="32">
        <v>109.77</v>
      </c>
    </row>
    <row r="1387" spans="2:2">
      <c r="B1387" s="32">
        <v>109.77</v>
      </c>
    </row>
    <row r="1388" spans="2:2">
      <c r="B1388" s="32">
        <v>109.77</v>
      </c>
    </row>
    <row r="1389" spans="2:2">
      <c r="B1389" s="32">
        <v>109.77</v>
      </c>
    </row>
    <row r="1390" spans="2:2">
      <c r="B1390" s="32">
        <v>109.77</v>
      </c>
    </row>
    <row r="1391" spans="2:2">
      <c r="B1391" s="32">
        <v>109.77</v>
      </c>
    </row>
    <row r="1392" spans="2:2">
      <c r="B1392" s="32">
        <v>109.77</v>
      </c>
    </row>
    <row r="1393" spans="2:2">
      <c r="B1393" s="32">
        <v>109.77</v>
      </c>
    </row>
    <row r="1394" spans="2:2">
      <c r="B1394" s="32">
        <v>109.77</v>
      </c>
    </row>
    <row r="1395" spans="2:2">
      <c r="B1395" s="32">
        <v>109.77</v>
      </c>
    </row>
    <row r="1396" spans="2:2">
      <c r="B1396" s="32">
        <v>109.77</v>
      </c>
    </row>
    <row r="1397" spans="2:2">
      <c r="B1397" s="32">
        <v>109.77</v>
      </c>
    </row>
    <row r="1398" spans="2:2">
      <c r="B1398" s="32">
        <v>109.77</v>
      </c>
    </row>
    <row r="1399" spans="2:2">
      <c r="B1399" s="32">
        <v>109.77</v>
      </c>
    </row>
    <row r="1400" spans="2:2">
      <c r="B1400" s="32">
        <v>109.77</v>
      </c>
    </row>
    <row r="1401" spans="2:2">
      <c r="B1401" s="32">
        <v>109.77</v>
      </c>
    </row>
    <row r="1402" spans="2:2">
      <c r="B1402" s="32">
        <v>109.77</v>
      </c>
    </row>
    <row r="1403" spans="2:2">
      <c r="B1403" s="32">
        <v>110.57</v>
      </c>
    </row>
    <row r="1404" spans="2:2">
      <c r="B1404" s="32">
        <v>110.57</v>
      </c>
    </row>
    <row r="1405" spans="2:2">
      <c r="B1405" s="32">
        <v>109.77</v>
      </c>
    </row>
    <row r="1406" spans="2:2">
      <c r="B1406" s="32">
        <v>109.77</v>
      </c>
    </row>
    <row r="1407" spans="2:2">
      <c r="B1407" s="32">
        <v>110.57</v>
      </c>
    </row>
    <row r="1408" spans="2:2">
      <c r="B1408" s="32">
        <v>110.57</v>
      </c>
    </row>
    <row r="1409" spans="2:2">
      <c r="B1409" s="32">
        <v>110.57</v>
      </c>
    </row>
    <row r="1410" spans="2:2">
      <c r="B1410" s="32">
        <v>110.57</v>
      </c>
    </row>
    <row r="1411" spans="2:2">
      <c r="B1411" s="32">
        <v>110.57</v>
      </c>
    </row>
    <row r="1412" spans="2:2">
      <c r="B1412" s="32">
        <v>110.57</v>
      </c>
    </row>
    <row r="1413" spans="2:2">
      <c r="B1413" s="32">
        <v>110.57</v>
      </c>
    </row>
    <row r="1414" spans="2:2">
      <c r="B1414" s="32">
        <v>110.57</v>
      </c>
    </row>
    <row r="1415" spans="2:2">
      <c r="B1415" s="32">
        <v>110.57</v>
      </c>
    </row>
    <row r="1416" spans="2:2">
      <c r="B1416" s="32">
        <v>110.57</v>
      </c>
    </row>
    <row r="1417" spans="2:2">
      <c r="B1417" s="32">
        <v>110.57</v>
      </c>
    </row>
    <row r="1418" spans="2:2">
      <c r="B1418" s="32">
        <v>110.57</v>
      </c>
    </row>
    <row r="1419" spans="2:2">
      <c r="B1419" s="32">
        <v>110.57</v>
      </c>
    </row>
    <row r="1420" spans="2:2">
      <c r="B1420" s="32">
        <v>110.57</v>
      </c>
    </row>
    <row r="1421" spans="2:2">
      <c r="B1421" s="32">
        <v>110.57</v>
      </c>
    </row>
    <row r="1422" spans="2:2">
      <c r="B1422" s="32">
        <v>110.57</v>
      </c>
    </row>
    <row r="1423" spans="2:2">
      <c r="B1423" s="32">
        <v>110.57</v>
      </c>
    </row>
    <row r="1424" spans="2:2">
      <c r="B1424" s="32">
        <v>110.57</v>
      </c>
    </row>
    <row r="1425" spans="2:2">
      <c r="B1425" s="32">
        <v>110.57</v>
      </c>
    </row>
    <row r="1426" spans="2:2">
      <c r="B1426" s="32">
        <v>110.57</v>
      </c>
    </row>
    <row r="1427" spans="2:2">
      <c r="B1427" s="32">
        <v>109.77</v>
      </c>
    </row>
    <row r="1428" spans="2:2">
      <c r="B1428" s="32">
        <v>109.77</v>
      </c>
    </row>
    <row r="1429" spans="2:2">
      <c r="B1429" s="32">
        <v>109.77</v>
      </c>
    </row>
    <row r="1430" spans="2:2">
      <c r="B1430" s="32">
        <v>109.77</v>
      </c>
    </row>
    <row r="1431" spans="2:2">
      <c r="B1431" s="32">
        <v>109.77</v>
      </c>
    </row>
    <row r="1432" spans="2:2">
      <c r="B1432" s="32">
        <v>109.77</v>
      </c>
    </row>
    <row r="1433" spans="2:2">
      <c r="B1433" s="32">
        <v>109.77</v>
      </c>
    </row>
    <row r="1434" spans="2:2">
      <c r="B1434" s="32">
        <v>109.77</v>
      </c>
    </row>
    <row r="1435" spans="2:2">
      <c r="B1435" s="32">
        <v>109.77</v>
      </c>
    </row>
    <row r="1436" spans="2:2">
      <c r="B1436" s="32">
        <v>109.77</v>
      </c>
    </row>
    <row r="1437" spans="2:2">
      <c r="B1437" s="32">
        <v>109.77</v>
      </c>
    </row>
    <row r="1438" spans="2:2">
      <c r="B1438" s="32">
        <v>109.77</v>
      </c>
    </row>
    <row r="1439" spans="2:2">
      <c r="B1439" s="32">
        <v>109.77</v>
      </c>
    </row>
    <row r="1440" spans="2:2">
      <c r="B1440" s="32">
        <v>109.77</v>
      </c>
    </row>
    <row r="1441" spans="2:2">
      <c r="B1441" s="32">
        <v>109.77</v>
      </c>
    </row>
    <row r="1442" spans="2:2">
      <c r="B1442" s="32">
        <v>109.77</v>
      </c>
    </row>
    <row r="1443" spans="2:2">
      <c r="B1443" s="32">
        <v>109.77</v>
      </c>
    </row>
    <row r="1444" spans="2:2">
      <c r="B1444" s="32">
        <v>109.77</v>
      </c>
    </row>
    <row r="1445" spans="2:2">
      <c r="B1445" s="32">
        <v>109.77</v>
      </c>
    </row>
    <row r="1446" spans="2:2">
      <c r="B1446" s="32">
        <v>109.77</v>
      </c>
    </row>
    <row r="1447" spans="2:2">
      <c r="B1447" s="32">
        <v>109.77</v>
      </c>
    </row>
    <row r="1448" spans="2:2">
      <c r="B1448" s="32">
        <v>109.77</v>
      </c>
    </row>
    <row r="1449" spans="2:2">
      <c r="B1449" s="32">
        <v>109.77</v>
      </c>
    </row>
    <row r="1450" spans="2:2">
      <c r="B1450" s="32">
        <v>109.77</v>
      </c>
    </row>
    <row r="1451" spans="2:2">
      <c r="B1451" s="32">
        <v>109.77</v>
      </c>
    </row>
    <row r="1452" spans="2:2">
      <c r="B1452" s="32">
        <v>109.77</v>
      </c>
    </row>
    <row r="1453" spans="2:2">
      <c r="B1453" s="32">
        <v>109.77</v>
      </c>
    </row>
    <row r="1454" spans="2:2">
      <c r="B1454" s="32">
        <v>109.77</v>
      </c>
    </row>
    <row r="1455" spans="2:2">
      <c r="B1455" s="32">
        <v>109.77</v>
      </c>
    </row>
    <row r="1456" spans="2:2">
      <c r="B1456" s="32">
        <v>109.77</v>
      </c>
    </row>
    <row r="1457" spans="2:2">
      <c r="B1457" s="32">
        <v>109.77</v>
      </c>
    </row>
    <row r="1458" spans="2:2">
      <c r="B1458" s="32">
        <v>109.77</v>
      </c>
    </row>
    <row r="1459" spans="2:2">
      <c r="B1459" s="32">
        <v>110.57</v>
      </c>
    </row>
    <row r="1460" spans="2:2">
      <c r="B1460" s="32">
        <v>110.57</v>
      </c>
    </row>
    <row r="1461" spans="2:2">
      <c r="B1461" s="32">
        <v>110.57</v>
      </c>
    </row>
    <row r="1462" spans="2:2">
      <c r="B1462" s="32">
        <v>110.57</v>
      </c>
    </row>
    <row r="1463" spans="2:2">
      <c r="B1463" s="32">
        <v>110.57</v>
      </c>
    </row>
    <row r="1464" spans="2:2">
      <c r="B1464" s="32">
        <v>110.57</v>
      </c>
    </row>
    <row r="1465" spans="2:2">
      <c r="B1465" s="32">
        <v>110.57</v>
      </c>
    </row>
    <row r="1466" spans="2:2">
      <c r="B1466" s="32">
        <v>110.57</v>
      </c>
    </row>
    <row r="1467" spans="2:2">
      <c r="B1467" s="32">
        <v>110.57</v>
      </c>
    </row>
    <row r="1468" spans="2:2">
      <c r="B1468" s="32">
        <v>110.57</v>
      </c>
    </row>
    <row r="1469" spans="2:2">
      <c r="B1469" s="32">
        <v>109.19</v>
      </c>
    </row>
    <row r="1470" spans="2:2">
      <c r="B1470" s="32">
        <v>109.19</v>
      </c>
    </row>
    <row r="1471" spans="2:2">
      <c r="B1471" s="32">
        <v>109.19</v>
      </c>
    </row>
    <row r="1472" spans="2:2">
      <c r="B1472" s="32">
        <v>109.19</v>
      </c>
    </row>
    <row r="1473" spans="2:2">
      <c r="B1473" s="32">
        <v>109.19</v>
      </c>
    </row>
    <row r="1474" spans="2:2">
      <c r="B1474" s="32">
        <v>109.19</v>
      </c>
    </row>
    <row r="1475" spans="2:2">
      <c r="B1475" s="32">
        <v>109.19</v>
      </c>
    </row>
    <row r="1476" spans="2:2">
      <c r="B1476" s="32">
        <v>109.19</v>
      </c>
    </row>
    <row r="1477" spans="2:2">
      <c r="B1477" s="32">
        <v>109.19</v>
      </c>
    </row>
    <row r="1478" spans="2:2">
      <c r="B1478" s="32">
        <v>109.19</v>
      </c>
    </row>
    <row r="1479" spans="2:2">
      <c r="B1479" s="32">
        <v>109.19</v>
      </c>
    </row>
    <row r="1480" spans="2:2">
      <c r="B1480" s="32">
        <v>109.19</v>
      </c>
    </row>
    <row r="1481" spans="2:2">
      <c r="B1481" s="32">
        <v>109.19</v>
      </c>
    </row>
    <row r="1482" spans="2:2">
      <c r="B1482" s="32">
        <v>109.19</v>
      </c>
    </row>
    <row r="1483" spans="2:2">
      <c r="B1483" s="32">
        <v>109.19</v>
      </c>
    </row>
    <row r="1484" spans="2:2">
      <c r="B1484" s="32">
        <v>109.19</v>
      </c>
    </row>
    <row r="1485" spans="2:2">
      <c r="B1485" s="32">
        <v>94.39</v>
      </c>
    </row>
    <row r="1486" spans="2:2">
      <c r="B1486" s="32">
        <v>94.77</v>
      </c>
    </row>
    <row r="1487" spans="2:2">
      <c r="B1487" s="32">
        <v>94.39</v>
      </c>
    </row>
    <row r="1488" spans="2:2">
      <c r="B1488" s="32">
        <v>94.77</v>
      </c>
    </row>
    <row r="1489" spans="2:2">
      <c r="B1489" s="32">
        <v>94.39</v>
      </c>
    </row>
    <row r="1490" spans="2:2">
      <c r="B1490" s="32">
        <v>94.39</v>
      </c>
    </row>
    <row r="1491" spans="2:2">
      <c r="B1491" s="32">
        <v>94.39</v>
      </c>
    </row>
    <row r="1492" spans="2:2">
      <c r="B1492" s="32">
        <v>94.39</v>
      </c>
    </row>
    <row r="1493" spans="2:2">
      <c r="B1493" s="32">
        <v>94.39</v>
      </c>
    </row>
    <row r="1494" spans="2:2">
      <c r="B1494" s="32">
        <v>94.39</v>
      </c>
    </row>
    <row r="1495" spans="2:2">
      <c r="B1495" s="32">
        <v>94.39</v>
      </c>
    </row>
    <row r="1496" spans="2:2">
      <c r="B1496" s="32">
        <v>94.39</v>
      </c>
    </row>
    <row r="1497" spans="2:2">
      <c r="B1497" s="32">
        <v>94.39</v>
      </c>
    </row>
    <row r="1498" spans="2:2">
      <c r="B1498" s="32">
        <v>94.39</v>
      </c>
    </row>
    <row r="1499" spans="2:2">
      <c r="B1499" s="32">
        <v>94.39</v>
      </c>
    </row>
    <row r="1500" spans="2:2">
      <c r="B1500" s="32">
        <v>94.39</v>
      </c>
    </row>
    <row r="1501" spans="2:2">
      <c r="B1501" s="32">
        <v>94.39</v>
      </c>
    </row>
    <row r="1502" spans="2:2">
      <c r="B1502" s="32">
        <v>94.39</v>
      </c>
    </row>
    <row r="1503" spans="2:2">
      <c r="B1503" s="32">
        <v>94.39</v>
      </c>
    </row>
    <row r="1504" spans="2:2">
      <c r="B1504" s="32">
        <v>94.39</v>
      </c>
    </row>
    <row r="1505" spans="2:2">
      <c r="B1505" s="32">
        <v>94.39</v>
      </c>
    </row>
    <row r="1506" spans="2:2">
      <c r="B1506" s="32">
        <v>94.39</v>
      </c>
    </row>
    <row r="1507" spans="2:2">
      <c r="B1507" s="32">
        <v>94.39</v>
      </c>
    </row>
    <row r="1508" spans="2:2">
      <c r="B1508" s="32">
        <v>94.39</v>
      </c>
    </row>
    <row r="1509" spans="2:2">
      <c r="B1509" s="32">
        <v>94.77</v>
      </c>
    </row>
    <row r="1510" spans="2:2">
      <c r="B1510" s="32">
        <v>94.77</v>
      </c>
    </row>
    <row r="1511" spans="2:2">
      <c r="B1511" s="32">
        <v>94.39</v>
      </c>
    </row>
    <row r="1512" spans="2:2">
      <c r="B1512" s="32">
        <v>94.39</v>
      </c>
    </row>
    <row r="1513" spans="2:2">
      <c r="B1513" s="32">
        <v>94.39</v>
      </c>
    </row>
    <row r="1514" spans="2:2">
      <c r="B1514" s="32">
        <v>94.39</v>
      </c>
    </row>
    <row r="1515" spans="2:2">
      <c r="B1515" s="32">
        <v>94.39</v>
      </c>
    </row>
    <row r="1516" spans="2:2">
      <c r="B1516" s="32">
        <v>94.39</v>
      </c>
    </row>
    <row r="1517" spans="2:2">
      <c r="B1517" s="32">
        <v>94.39</v>
      </c>
    </row>
    <row r="1518" spans="2:2">
      <c r="B1518" s="32">
        <v>94.39</v>
      </c>
    </row>
    <row r="1519" spans="2:2">
      <c r="B1519" s="32">
        <v>94.39</v>
      </c>
    </row>
    <row r="1520" spans="2:2">
      <c r="B1520" s="32">
        <v>94.39</v>
      </c>
    </row>
    <row r="1521" spans="2:2">
      <c r="B1521" s="32">
        <v>94.39</v>
      </c>
    </row>
    <row r="1522" spans="2:2">
      <c r="B1522" s="32">
        <v>94.39</v>
      </c>
    </row>
    <row r="1523" spans="2:2">
      <c r="B1523" s="32">
        <v>94.39</v>
      </c>
    </row>
    <row r="1524" spans="2:2">
      <c r="B1524" s="32">
        <v>94.39</v>
      </c>
    </row>
    <row r="1525" spans="2:2">
      <c r="B1525" s="32">
        <v>94.39</v>
      </c>
    </row>
    <row r="1526" spans="2:2">
      <c r="B1526" s="32">
        <v>94.39</v>
      </c>
    </row>
    <row r="1527" spans="2:2">
      <c r="B1527" s="32">
        <v>94.39</v>
      </c>
    </row>
    <row r="1528" spans="2:2">
      <c r="B1528" s="32">
        <v>94.39</v>
      </c>
    </row>
    <row r="1529" spans="2:2">
      <c r="B1529" s="32">
        <v>94.39</v>
      </c>
    </row>
    <row r="1530" spans="2:2">
      <c r="B1530" s="32">
        <v>94.39</v>
      </c>
    </row>
    <row r="1531" spans="2:2">
      <c r="B1531" s="32">
        <v>94.39</v>
      </c>
    </row>
    <row r="1532" spans="2:2">
      <c r="B1532" s="32">
        <v>94.39</v>
      </c>
    </row>
    <row r="1533" spans="2:2">
      <c r="B1533" s="32">
        <v>94.39</v>
      </c>
    </row>
    <row r="1534" spans="2:2">
      <c r="B1534" s="32">
        <v>94.39</v>
      </c>
    </row>
    <row r="1535" spans="2:2">
      <c r="B1535" s="32">
        <v>94.39</v>
      </c>
    </row>
    <row r="1536" spans="2:2">
      <c r="B1536" s="32">
        <v>94.39</v>
      </c>
    </row>
    <row r="1537" spans="2:2">
      <c r="B1537" s="32">
        <v>94.39</v>
      </c>
    </row>
    <row r="1538" spans="2:2">
      <c r="B1538" s="32">
        <v>94.39</v>
      </c>
    </row>
    <row r="1539" spans="2:2">
      <c r="B1539" s="32">
        <v>94.39</v>
      </c>
    </row>
    <row r="1540" spans="2:2">
      <c r="B1540" s="32">
        <v>94.39</v>
      </c>
    </row>
    <row r="1541" spans="2:2">
      <c r="B1541" s="32">
        <v>94.39</v>
      </c>
    </row>
    <row r="1542" spans="2:2">
      <c r="B1542" s="32">
        <v>94.39</v>
      </c>
    </row>
    <row r="1543" spans="2:2">
      <c r="B1543" s="32">
        <v>94.39</v>
      </c>
    </row>
    <row r="1544" spans="2:2">
      <c r="B1544" s="32">
        <v>94.39</v>
      </c>
    </row>
    <row r="1545" spans="2:2">
      <c r="B1545" s="32">
        <v>94.39</v>
      </c>
    </row>
    <row r="1546" spans="2:2">
      <c r="B1546" s="32">
        <v>94.39</v>
      </c>
    </row>
    <row r="1547" spans="2:2">
      <c r="B1547" s="32">
        <v>94.39</v>
      </c>
    </row>
    <row r="1548" spans="2:2">
      <c r="B1548" s="32">
        <v>94.39</v>
      </c>
    </row>
    <row r="1549" spans="2:2">
      <c r="B1549" s="32">
        <v>94.39</v>
      </c>
    </row>
    <row r="1550" spans="2:2">
      <c r="B1550" s="32">
        <v>94.39</v>
      </c>
    </row>
    <row r="1551" spans="2:2">
      <c r="B1551" s="32">
        <v>94.39</v>
      </c>
    </row>
    <row r="1552" spans="2:2">
      <c r="B1552" s="32">
        <v>109.98</v>
      </c>
    </row>
    <row r="1553" spans="2:2">
      <c r="B1553" s="32">
        <v>109.19</v>
      </c>
    </row>
    <row r="1554" spans="2:2">
      <c r="B1554" s="32">
        <v>109.19</v>
      </c>
    </row>
    <row r="1555" spans="2:2">
      <c r="B1555" s="32">
        <v>109.19</v>
      </c>
    </row>
    <row r="1556" spans="2:2">
      <c r="B1556" s="32">
        <v>109.19</v>
      </c>
    </row>
    <row r="1557" spans="2:2">
      <c r="B1557" s="32">
        <v>109.19</v>
      </c>
    </row>
    <row r="1558" spans="2:2">
      <c r="B1558" s="32">
        <v>109.19</v>
      </c>
    </row>
    <row r="1559" spans="2:2">
      <c r="B1559" s="32">
        <v>109.19</v>
      </c>
    </row>
    <row r="1560" spans="2:2">
      <c r="B1560" s="32">
        <v>109.19</v>
      </c>
    </row>
    <row r="1561" spans="2:2">
      <c r="B1561" s="32">
        <v>109.98</v>
      </c>
    </row>
    <row r="1562" spans="2:2">
      <c r="B1562" s="32">
        <v>109.98</v>
      </c>
    </row>
    <row r="1563" spans="2:2">
      <c r="B1563" s="32">
        <v>109.19</v>
      </c>
    </row>
    <row r="1564" spans="2:2">
      <c r="B1564" s="32">
        <v>109.19</v>
      </c>
    </row>
    <row r="1565" spans="2:2">
      <c r="B1565" s="32">
        <v>109.19</v>
      </c>
    </row>
    <row r="1566" spans="2:2">
      <c r="B1566" s="32">
        <v>109.19</v>
      </c>
    </row>
    <row r="1567" spans="2:2">
      <c r="B1567" s="32">
        <v>109.19</v>
      </c>
    </row>
    <row r="1568" spans="2:2">
      <c r="B1568" s="32">
        <v>109.19</v>
      </c>
    </row>
    <row r="1569" spans="2:2">
      <c r="B1569" s="32">
        <v>109.19</v>
      </c>
    </row>
    <row r="1570" spans="2:2">
      <c r="B1570" s="32">
        <v>109.19</v>
      </c>
    </row>
    <row r="1571" spans="2:2">
      <c r="B1571" s="32">
        <v>109.19</v>
      </c>
    </row>
    <row r="1572" spans="2:2">
      <c r="B1572" s="32">
        <v>109.19</v>
      </c>
    </row>
    <row r="1573" spans="2:2">
      <c r="B1573" s="32">
        <v>109.77</v>
      </c>
    </row>
    <row r="1574" spans="2:2">
      <c r="B1574" s="32">
        <v>109.77</v>
      </c>
    </row>
    <row r="1575" spans="2:2">
      <c r="B1575" s="32">
        <v>109.77</v>
      </c>
    </row>
    <row r="1576" spans="2:2">
      <c r="B1576" s="32">
        <v>109.77</v>
      </c>
    </row>
    <row r="1577" spans="2:2">
      <c r="B1577" s="32">
        <v>109.77</v>
      </c>
    </row>
    <row r="1578" spans="2:2">
      <c r="B1578" s="32">
        <v>109.77</v>
      </c>
    </row>
    <row r="1579" spans="2:2">
      <c r="B1579" s="32">
        <v>109.77</v>
      </c>
    </row>
    <row r="1580" spans="2:2">
      <c r="B1580" s="32">
        <v>109.77</v>
      </c>
    </row>
    <row r="1581" spans="2:2">
      <c r="B1581" s="32">
        <v>109.77</v>
      </c>
    </row>
    <row r="1582" spans="2:2">
      <c r="B1582" s="32">
        <v>109.77</v>
      </c>
    </row>
    <row r="1583" spans="2:2">
      <c r="B1583" s="32">
        <v>109.77</v>
      </c>
    </row>
    <row r="1584" spans="2:2">
      <c r="B1584" s="32">
        <v>109.77</v>
      </c>
    </row>
    <row r="1585" spans="2:2">
      <c r="B1585" s="32">
        <v>109.77</v>
      </c>
    </row>
    <row r="1586" spans="2:2">
      <c r="B1586" s="32">
        <v>110.57</v>
      </c>
    </row>
    <row r="1587" spans="2:2">
      <c r="B1587" s="32">
        <v>110.57</v>
      </c>
    </row>
    <row r="1588" spans="2:2">
      <c r="B1588" s="32">
        <v>109.19</v>
      </c>
    </row>
    <row r="1589" spans="2:2">
      <c r="B1589" s="32">
        <v>109.19</v>
      </c>
    </row>
    <row r="1590" spans="2:2">
      <c r="B1590" s="32">
        <v>109.19</v>
      </c>
    </row>
    <row r="1591" spans="2:2">
      <c r="B1591" s="32">
        <v>109.19</v>
      </c>
    </row>
    <row r="1592" spans="2:2">
      <c r="B1592" s="32">
        <v>109.19</v>
      </c>
    </row>
    <row r="1593" spans="2:2">
      <c r="B1593" s="32">
        <v>109.19</v>
      </c>
    </row>
    <row r="1594" spans="2:2">
      <c r="B1594" s="32">
        <v>109.19</v>
      </c>
    </row>
    <row r="1595" spans="2:2">
      <c r="B1595" s="32">
        <v>109.19</v>
      </c>
    </row>
    <row r="1596" spans="2:2">
      <c r="B1596" s="32">
        <v>109.19</v>
      </c>
    </row>
    <row r="1597" spans="2:2">
      <c r="B1597" s="32">
        <v>109.19</v>
      </c>
    </row>
    <row r="1598" spans="2:2">
      <c r="B1598" s="32">
        <v>109.19</v>
      </c>
    </row>
    <row r="1599" spans="2:2">
      <c r="B1599" s="32">
        <v>109.19</v>
      </c>
    </row>
    <row r="1600" spans="2:2">
      <c r="B1600" s="32">
        <v>109.19</v>
      </c>
    </row>
    <row r="1601" spans="2:2">
      <c r="B1601" s="32">
        <v>109.19</v>
      </c>
    </row>
    <row r="1602" spans="2:2">
      <c r="B1602" s="32">
        <v>109.19</v>
      </c>
    </row>
    <row r="1603" spans="2:2">
      <c r="B1603" s="32">
        <v>109.19</v>
      </c>
    </row>
    <row r="1604" spans="2:2">
      <c r="B1604" s="32">
        <v>109.19</v>
      </c>
    </row>
    <row r="1605" spans="2:2">
      <c r="B1605" s="32">
        <v>109.19</v>
      </c>
    </row>
    <row r="1606" spans="2:2">
      <c r="B1606" s="32">
        <v>109.19</v>
      </c>
    </row>
    <row r="1607" spans="2:2">
      <c r="B1607" s="32">
        <v>109.19</v>
      </c>
    </row>
    <row r="1608" spans="2:2">
      <c r="B1608" s="32">
        <v>109.19</v>
      </c>
    </row>
    <row r="1609" spans="2:2">
      <c r="B1609" s="32">
        <v>97.37</v>
      </c>
    </row>
    <row r="1610" spans="2:2">
      <c r="B1610" s="32">
        <v>109.19</v>
      </c>
    </row>
    <row r="1611" spans="2:2">
      <c r="B1611" s="32">
        <v>109.19</v>
      </c>
    </row>
    <row r="1612" spans="2:2">
      <c r="B1612" s="32">
        <v>109.98</v>
      </c>
    </row>
    <row r="1613" spans="2:2">
      <c r="B1613" s="32">
        <v>109.19</v>
      </c>
    </row>
    <row r="1614" spans="2:2">
      <c r="B1614" s="32">
        <v>109.98</v>
      </c>
    </row>
    <row r="1615" spans="2:2">
      <c r="B1615" s="32">
        <v>109.98</v>
      </c>
    </row>
    <row r="1616" spans="2:2">
      <c r="B1616" s="32">
        <v>109.19</v>
      </c>
    </row>
    <row r="1617" spans="2:2">
      <c r="B1617" s="32">
        <v>109.98</v>
      </c>
    </row>
    <row r="1618" spans="2:2">
      <c r="B1618" s="32">
        <v>109.19</v>
      </c>
    </row>
    <row r="1619" spans="2:2">
      <c r="B1619" s="32">
        <v>109.98</v>
      </c>
    </row>
    <row r="1620" spans="2:2">
      <c r="B1620" s="32">
        <v>109.19</v>
      </c>
    </row>
    <row r="1621" spans="2:2">
      <c r="B1621" s="32">
        <v>109.98</v>
      </c>
    </row>
    <row r="1622" spans="2:2">
      <c r="B1622" s="32">
        <v>109.19</v>
      </c>
    </row>
    <row r="1623" spans="2:2">
      <c r="B1623" s="32">
        <v>109.98</v>
      </c>
    </row>
    <row r="1624" spans="2:2">
      <c r="B1624" s="32">
        <v>109.19</v>
      </c>
    </row>
    <row r="1625" spans="2:2">
      <c r="B1625" s="32">
        <v>109.98</v>
      </c>
    </row>
    <row r="1626" spans="2:2">
      <c r="B1626" s="32">
        <v>109.19</v>
      </c>
    </row>
    <row r="1627" spans="2:2">
      <c r="B1627" s="32">
        <v>109.98</v>
      </c>
    </row>
    <row r="1628" spans="2:2">
      <c r="B1628" s="32">
        <v>109.19</v>
      </c>
    </row>
    <row r="1629" spans="2:2">
      <c r="B1629" s="32">
        <v>109.98</v>
      </c>
    </row>
    <row r="1630" spans="2:2">
      <c r="B1630" s="32">
        <v>109.19</v>
      </c>
    </row>
    <row r="1631" spans="2:2">
      <c r="B1631" s="32">
        <v>109.98</v>
      </c>
    </row>
    <row r="1632" spans="2:2">
      <c r="B1632" s="32">
        <v>109.19</v>
      </c>
    </row>
    <row r="1633" spans="2:2">
      <c r="B1633" s="32">
        <v>109.98</v>
      </c>
    </row>
    <row r="1634" spans="2:2">
      <c r="B1634" s="32">
        <v>109.19</v>
      </c>
    </row>
    <row r="1635" spans="2:2">
      <c r="B1635" s="32">
        <v>109.98</v>
      </c>
    </row>
    <row r="1636" spans="2:2">
      <c r="B1636" s="32">
        <v>109.98</v>
      </c>
    </row>
    <row r="1637" spans="2:2">
      <c r="B1637" s="32">
        <v>109.19</v>
      </c>
    </row>
    <row r="1638" spans="2:2">
      <c r="B1638" s="32">
        <v>109.98</v>
      </c>
    </row>
    <row r="1639" spans="2:2">
      <c r="B1639" s="32">
        <v>109.19</v>
      </c>
    </row>
    <row r="1640" spans="2:2">
      <c r="B1640" s="32">
        <v>109.98</v>
      </c>
    </row>
    <row r="1641" spans="2:2">
      <c r="B1641" s="32">
        <v>109.19</v>
      </c>
    </row>
    <row r="1642" spans="2:2">
      <c r="B1642" s="32">
        <v>109.98</v>
      </c>
    </row>
    <row r="1643" spans="2:2">
      <c r="B1643" s="32">
        <v>109.19</v>
      </c>
    </row>
    <row r="1644" spans="2:2">
      <c r="B1644" s="32">
        <v>109.98</v>
      </c>
    </row>
    <row r="1645" spans="2:2">
      <c r="B1645" s="32">
        <v>109.19</v>
      </c>
    </row>
    <row r="1646" spans="2:2">
      <c r="B1646" s="32">
        <v>109.98</v>
      </c>
    </row>
    <row r="1647" spans="2:2">
      <c r="B1647" s="32">
        <v>109.19</v>
      </c>
    </row>
    <row r="1648" spans="2:2">
      <c r="B1648" s="32">
        <v>109.98</v>
      </c>
    </row>
    <row r="1649" spans="2:2">
      <c r="B1649" s="32">
        <v>109.19</v>
      </c>
    </row>
    <row r="1650" spans="2:2">
      <c r="B1650" s="32">
        <v>109.19</v>
      </c>
    </row>
    <row r="1651" spans="2:2">
      <c r="B1651" s="32">
        <v>109.19</v>
      </c>
    </row>
    <row r="1652" spans="2:2">
      <c r="B1652" s="32">
        <v>109.19</v>
      </c>
    </row>
    <row r="1653" spans="2:2">
      <c r="B1653" s="32">
        <v>109.19</v>
      </c>
    </row>
    <row r="1654" spans="2:2">
      <c r="B1654" s="32">
        <v>109.19</v>
      </c>
    </row>
    <row r="1655" spans="2:2">
      <c r="B1655" s="32">
        <v>109.19</v>
      </c>
    </row>
    <row r="1656" spans="2:2">
      <c r="B1656" s="32">
        <v>109.19</v>
      </c>
    </row>
    <row r="1657" spans="2:2">
      <c r="B1657" s="32">
        <v>109.77</v>
      </c>
    </row>
    <row r="1658" spans="2:2">
      <c r="B1658" s="32">
        <v>109.77</v>
      </c>
    </row>
    <row r="1659" spans="2:2">
      <c r="B1659" s="32">
        <v>109.77</v>
      </c>
    </row>
    <row r="1660" spans="2:2">
      <c r="B1660" s="32">
        <v>109.77</v>
      </c>
    </row>
    <row r="1661" spans="2:2">
      <c r="B1661" s="32">
        <v>110.57</v>
      </c>
    </row>
    <row r="1662" spans="2:2">
      <c r="B1662" s="32">
        <v>110.57</v>
      </c>
    </row>
    <row r="1663" spans="2:2">
      <c r="B1663" s="32">
        <v>109.98</v>
      </c>
    </row>
    <row r="1664" spans="2:2">
      <c r="B1664" s="32">
        <v>109.98</v>
      </c>
    </row>
    <row r="1665" spans="2:2">
      <c r="B1665" s="32">
        <v>94.77</v>
      </c>
    </row>
    <row r="1666" spans="2:2">
      <c r="B1666" s="32">
        <v>94.39</v>
      </c>
    </row>
    <row r="1667" spans="2:2">
      <c r="B1667" s="32">
        <v>94.77</v>
      </c>
    </row>
    <row r="1668" spans="2:2">
      <c r="B1668" s="32">
        <v>94.77</v>
      </c>
    </row>
    <row r="1669" spans="2:2">
      <c r="B1669" s="32">
        <v>94.39</v>
      </c>
    </row>
    <row r="1670" spans="2:2">
      <c r="B1670" s="32">
        <v>94.77</v>
      </c>
    </row>
    <row r="1671" spans="2:2">
      <c r="B1671" s="32">
        <v>94.39</v>
      </c>
    </row>
    <row r="1672" spans="2:2">
      <c r="B1672" s="32">
        <v>94.77</v>
      </c>
    </row>
    <row r="1673" spans="2:2">
      <c r="B1673" s="32">
        <v>94.39</v>
      </c>
    </row>
    <row r="1674" spans="2:2">
      <c r="B1674" s="32">
        <v>109.19</v>
      </c>
    </row>
    <row r="1675" spans="2:2">
      <c r="B1675" s="32">
        <v>109.98</v>
      </c>
    </row>
    <row r="1676" spans="2:2">
      <c r="B1676" s="32">
        <v>109.98</v>
      </c>
    </row>
    <row r="1677" spans="2:2">
      <c r="B1677" s="32">
        <v>110.57</v>
      </c>
    </row>
    <row r="1678" spans="2:2">
      <c r="B1678" s="32">
        <v>110.57</v>
      </c>
    </row>
    <row r="1679" spans="2:2">
      <c r="B1679" s="32">
        <v>109.77</v>
      </c>
    </row>
    <row r="1680" spans="2:2">
      <c r="B1680" s="32">
        <v>110.57</v>
      </c>
    </row>
    <row r="1681" spans="2:2">
      <c r="B1681" s="32">
        <v>109.98</v>
      </c>
    </row>
    <row r="1682" spans="2:2">
      <c r="B1682" s="32">
        <v>109.98</v>
      </c>
    </row>
    <row r="1683" spans="2:2">
      <c r="B1683" s="32">
        <v>94.77</v>
      </c>
    </row>
    <row r="1684" spans="2:2">
      <c r="B1684" s="32">
        <v>94.39</v>
      </c>
    </row>
    <row r="1685" spans="2:2">
      <c r="B1685" s="32">
        <v>94.39</v>
      </c>
    </row>
    <row r="1686" spans="2:2">
      <c r="B1686" s="32">
        <v>94.77</v>
      </c>
    </row>
    <row r="1687" spans="2:2">
      <c r="B1687" s="32">
        <v>94.77</v>
      </c>
    </row>
    <row r="1688" spans="2:2">
      <c r="B1688" s="32">
        <v>94.39</v>
      </c>
    </row>
    <row r="1689" spans="2:2">
      <c r="B1689" s="32">
        <v>94.77</v>
      </c>
    </row>
    <row r="1690" spans="2:2">
      <c r="B1690" s="32">
        <v>94.39</v>
      </c>
    </row>
    <row r="1691" spans="2:2">
      <c r="B1691" s="32">
        <v>94.77</v>
      </c>
    </row>
    <row r="1692" spans="2:2">
      <c r="B1692" s="32">
        <v>94.39</v>
      </c>
    </row>
    <row r="1693" spans="2:2">
      <c r="B1693" s="32">
        <v>94.77</v>
      </c>
    </row>
    <row r="1694" spans="2:2">
      <c r="B1694" s="32">
        <v>94.39</v>
      </c>
    </row>
    <row r="1695" spans="2:2">
      <c r="B1695" s="32">
        <v>94.77</v>
      </c>
    </row>
    <row r="1696" spans="2:2">
      <c r="B1696" s="32">
        <v>94.39</v>
      </c>
    </row>
    <row r="1697" spans="2:2">
      <c r="B1697" s="32">
        <v>94.77</v>
      </c>
    </row>
    <row r="1698" spans="2:2">
      <c r="B1698" s="32">
        <v>97.37</v>
      </c>
    </row>
    <row r="1699" spans="2:2">
      <c r="B1699" s="32">
        <v>97.37</v>
      </c>
    </row>
    <row r="1700" spans="2:2">
      <c r="B1700" s="32">
        <v>109.19</v>
      </c>
    </row>
    <row r="1701" spans="2:2">
      <c r="B1701" s="32">
        <v>109.98</v>
      </c>
    </row>
    <row r="1702" spans="2:2">
      <c r="B1702" s="32">
        <v>109.98</v>
      </c>
    </row>
    <row r="1703" spans="2:2">
      <c r="B1703" s="32">
        <v>109.98</v>
      </c>
    </row>
    <row r="1704" spans="2:2">
      <c r="B1704" s="32">
        <v>109.98</v>
      </c>
    </row>
    <row r="1705" spans="2:2">
      <c r="B1705" s="32">
        <v>109.19</v>
      </c>
    </row>
    <row r="1706" spans="2:2">
      <c r="B1706" s="32">
        <v>109.77</v>
      </c>
    </row>
    <row r="1707" spans="2:2">
      <c r="B1707" s="32">
        <v>109.98</v>
      </c>
    </row>
    <row r="1708" spans="2:2">
      <c r="B1708" s="32">
        <v>109.98</v>
      </c>
    </row>
    <row r="1709" spans="2:2">
      <c r="B1709" s="32">
        <v>109.98</v>
      </c>
    </row>
    <row r="1710" spans="2:2">
      <c r="B1710" s="32">
        <v>109.98</v>
      </c>
    </row>
    <row r="1711" spans="2:2">
      <c r="B1711" s="32">
        <v>109.98</v>
      </c>
    </row>
    <row r="1712" spans="2:2">
      <c r="B1712" s="32">
        <v>94.39</v>
      </c>
    </row>
    <row r="1713" spans="2:2">
      <c r="B1713" s="32">
        <v>94.39</v>
      </c>
    </row>
    <row r="1714" spans="2:2">
      <c r="B1714" s="32">
        <v>94.39</v>
      </c>
    </row>
    <row r="1715" spans="2:2">
      <c r="B1715" s="32">
        <v>94.39</v>
      </c>
    </row>
    <row r="1716" spans="2:2">
      <c r="B1716" s="32">
        <v>94.39</v>
      </c>
    </row>
    <row r="1717" spans="2:2">
      <c r="B1717" s="32">
        <v>94.39</v>
      </c>
    </row>
    <row r="1718" spans="2:2">
      <c r="B1718" s="32">
        <v>94.39</v>
      </c>
    </row>
    <row r="1719" spans="2:2">
      <c r="B1719" s="32">
        <v>109.77</v>
      </c>
    </row>
    <row r="1720" spans="2:2">
      <c r="B1720" s="32">
        <v>109.77</v>
      </c>
    </row>
    <row r="1721" spans="2:2">
      <c r="B1721" s="32">
        <v>109.77</v>
      </c>
    </row>
    <row r="1722" spans="2:2">
      <c r="B1722" s="32">
        <v>109.77</v>
      </c>
    </row>
    <row r="1723" spans="2:2">
      <c r="B1723" s="32">
        <v>109.98</v>
      </c>
    </row>
    <row r="1724" spans="2:2">
      <c r="B1724" s="32">
        <v>109.98</v>
      </c>
    </row>
    <row r="1725" spans="2:2">
      <c r="B1725" s="32">
        <v>109.98</v>
      </c>
    </row>
    <row r="1726" spans="2:2">
      <c r="B1726" s="32">
        <v>109.19</v>
      </c>
    </row>
    <row r="1727" spans="2:2">
      <c r="B1727" s="32">
        <v>109.19</v>
      </c>
    </row>
    <row r="1728" spans="2:2">
      <c r="B1728" s="32">
        <v>109.19</v>
      </c>
    </row>
    <row r="1729" spans="2:2">
      <c r="B1729" s="32">
        <v>109.19</v>
      </c>
    </row>
    <row r="1730" spans="2:2">
      <c r="B1730" s="32">
        <v>109.19</v>
      </c>
    </row>
    <row r="1731" spans="2:2">
      <c r="B1731" s="32">
        <v>109.19</v>
      </c>
    </row>
    <row r="1732" spans="2:2">
      <c r="B1732" s="32">
        <v>94.77</v>
      </c>
    </row>
    <row r="1733" spans="2:2">
      <c r="B1733" s="32">
        <v>97.37</v>
      </c>
    </row>
    <row r="1734" spans="2:2">
      <c r="B1734" s="32">
        <v>109.98</v>
      </c>
    </row>
    <row r="1735" spans="2:2">
      <c r="B1735" s="32">
        <v>109.98</v>
      </c>
    </row>
    <row r="1736" spans="2:2">
      <c r="B1736" s="32">
        <v>109.77</v>
      </c>
    </row>
  </sheetData>
  <mergeCells count="1">
    <mergeCell ref="A1:F1"/>
  </mergeCells>
  <conditionalFormatting sqref="B31">
    <cfRule type="duplicateValues" dxfId="2" priority="42"/>
  </conditionalFormatting>
  <conditionalFormatting sqref="B33">
    <cfRule type="duplicateValues" dxfId="2" priority="41"/>
  </conditionalFormatting>
  <conditionalFormatting sqref="B34">
    <cfRule type="duplicateValues" dxfId="2" priority="40"/>
  </conditionalFormatting>
  <conditionalFormatting sqref="B35">
    <cfRule type="duplicateValues" dxfId="2" priority="39"/>
  </conditionalFormatting>
  <conditionalFormatting sqref="B39">
    <cfRule type="duplicateValues" dxfId="2" priority="34"/>
  </conditionalFormatting>
  <conditionalFormatting sqref="B40">
    <cfRule type="duplicateValues" dxfId="2" priority="37"/>
  </conditionalFormatting>
  <conditionalFormatting sqref="B44">
    <cfRule type="duplicateValues" dxfId="2" priority="31"/>
  </conditionalFormatting>
  <conditionalFormatting sqref="C80">
    <cfRule type="expression" dxfId="3" priority="29">
      <formula>C80&lt;&gt;K</formula>
    </cfRule>
  </conditionalFormatting>
  <conditionalFormatting sqref="B87">
    <cfRule type="duplicateValues" dxfId="2" priority="26"/>
  </conditionalFormatting>
  <conditionalFormatting sqref="B90">
    <cfRule type="duplicateValues" dxfId="2" priority="23"/>
  </conditionalFormatting>
  <conditionalFormatting sqref="C90">
    <cfRule type="expression" dxfId="3" priority="22">
      <formula>C90&lt;&gt;K</formula>
    </cfRule>
  </conditionalFormatting>
  <conditionalFormatting sqref="B92">
    <cfRule type="duplicateValues" dxfId="2" priority="20"/>
  </conditionalFormatting>
  <conditionalFormatting sqref="B93">
    <cfRule type="duplicateValues" dxfId="2" priority="18"/>
  </conditionalFormatting>
  <conditionalFormatting sqref="B94">
    <cfRule type="duplicateValues" dxfId="2" priority="16"/>
  </conditionalFormatting>
  <conditionalFormatting sqref="B95">
    <cfRule type="duplicateValues" dxfId="2" priority="15"/>
  </conditionalFormatting>
  <conditionalFormatting sqref="B126">
    <cfRule type="duplicateValues" dxfId="2" priority="13"/>
  </conditionalFormatting>
  <conditionalFormatting sqref="B129">
    <cfRule type="duplicateValues" dxfId="2" priority="12"/>
  </conditionalFormatting>
  <conditionalFormatting sqref="B300">
    <cfRule type="expression" dxfId="0" priority="5">
      <formula>COUNTIF(NO.1,B300)</formula>
    </cfRule>
    <cfRule type="expression" dxfId="1" priority="6">
      <formula>COUNTIF(d,B300)</formula>
    </cfRule>
  </conditionalFormatting>
  <conditionalFormatting sqref="B36:B37">
    <cfRule type="duplicateValues" dxfId="2" priority="38"/>
  </conditionalFormatting>
  <conditionalFormatting sqref="B41:B43">
    <cfRule type="duplicateValues" dxfId="2" priority="32"/>
  </conditionalFormatting>
  <conditionalFormatting sqref="B45:B53">
    <cfRule type="duplicateValues" dxfId="2" priority="43"/>
  </conditionalFormatting>
  <conditionalFormatting sqref="B130:B132">
    <cfRule type="duplicateValues" dxfId="2" priority="11"/>
  </conditionalFormatting>
  <conditionalFormatting sqref="B135:B138">
    <cfRule type="duplicateValues" dxfId="2" priority="9"/>
  </conditionalFormatting>
  <conditionalFormatting sqref="B146:B147">
    <cfRule type="expression" dxfId="4" priority="8" stopIfTrue="1">
      <formula>COUNTIF(d,B146)</formula>
    </cfRule>
  </conditionalFormatting>
  <conditionalFormatting sqref="B301:B322">
    <cfRule type="expression" dxfId="4" priority="4" stopIfTrue="1">
      <formula>COUNTIF(d,B301)</formula>
    </cfRule>
  </conditionalFormatting>
  <conditionalFormatting sqref="B1250:B1251">
    <cfRule type="expression" dxfId="4" priority="1" stopIfTrue="1">
      <formula>COUNTIF(d,B1250)</formula>
    </cfRule>
  </conditionalFormatting>
  <conditionalFormatting sqref="C3:C30">
    <cfRule type="expression" dxfId="3" priority="44">
      <formula>C3&lt;&gt;K</formula>
    </cfRule>
  </conditionalFormatting>
  <conditionalFormatting sqref="C81:C82">
    <cfRule type="expression" dxfId="3" priority="28">
      <formula>C81&lt;&gt;K</formula>
    </cfRule>
  </conditionalFormatting>
  <conditionalFormatting sqref="C88:C89">
    <cfRule type="expression" dxfId="3" priority="25">
      <formula>C88&lt;&gt;K</formula>
    </cfRule>
  </conditionalFormatting>
  <conditionalFormatting sqref="C97:C120">
    <cfRule type="expression" dxfId="3" priority="14">
      <formula>C97&lt;&gt;K</formula>
    </cfRule>
  </conditionalFormatting>
  <conditionalFormatting sqref="C161:C188">
    <cfRule type="expression" dxfId="3" priority="7">
      <formula>C161&lt;&gt;K</formula>
    </cfRule>
  </conditionalFormatting>
  <conditionalFormatting sqref="B38:B40 B31:B35">
    <cfRule type="duplicateValues" dxfId="2" priority="36"/>
  </conditionalFormatting>
  <conditionalFormatting sqref="C39 C31">
    <cfRule type="expression" dxfId="3" priority="33">
      <formula>C31&lt;&gt;K</formula>
    </cfRule>
  </conditionalFormatting>
  <conditionalFormatting sqref="B38 B32">
    <cfRule type="duplicateValues" dxfId="2" priority="35"/>
  </conditionalFormatting>
  <conditionalFormatting sqref="C83:C86 C54:C79 C96">
    <cfRule type="expression" dxfId="3" priority="30">
      <formula>C54&lt;&gt;K</formula>
    </cfRule>
  </conditionalFormatting>
  <conditionalFormatting sqref="B1046:B1055 B1078 B1062:B1066 B1070:B1072 B1080">
    <cfRule type="expression" dxfId="0" priority="2">
      <formula>COUNTIF(NO.1,B1046)</formula>
    </cfRule>
    <cfRule type="expression" dxfId="1" priority="3">
      <formula>COUNTIF(d,B1046)</formula>
    </cfRule>
  </conditionalFormatting>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P10"/>
  <sheetViews>
    <sheetView view="pageBreakPreview" zoomScale="80" zoomScaleNormal="80" workbookViewId="0">
      <pane xSplit="2" ySplit="2" topLeftCell="C3" activePane="bottomRight" state="frozen"/>
      <selection/>
      <selection pane="topRight"/>
      <selection pane="bottomLeft"/>
      <selection pane="bottomRight" activeCell="H8" sqref="H8"/>
    </sheetView>
  </sheetViews>
  <sheetFormatPr defaultColWidth="9" defaultRowHeight="14.4"/>
  <cols>
    <col min="1" max="1" width="4.5" style="17" customWidth="1"/>
    <col min="2" max="2" width="8.12962962962963" style="17" customWidth="1"/>
    <col min="3" max="3" width="11.8796296296296" style="17" customWidth="1"/>
    <col min="4" max="4" width="5.87962962962963" style="17" customWidth="1"/>
    <col min="5" max="5" width="37.6296296296296" style="17" customWidth="1"/>
    <col min="6" max="6" width="35.6296296296296" style="17" hidden="1" customWidth="1"/>
    <col min="7" max="7" width="28.8796296296296" style="17" customWidth="1"/>
    <col min="8" max="8" width="6.87962962962963" style="17" customWidth="1"/>
    <col min="9" max="9" width="12.6296296296296" style="17" hidden="1" customWidth="1"/>
    <col min="10" max="10" width="13.6296296296296" style="17" customWidth="1"/>
    <col min="11" max="11" width="54.25" style="17" customWidth="1"/>
    <col min="12" max="12" width="12.8796296296296" style="17" customWidth="1"/>
    <col min="13" max="13" width="25.1296296296296" style="17" customWidth="1"/>
    <col min="14" max="14" width="19" style="1" customWidth="1"/>
    <col min="15" max="15" width="25.6296296296296" style="1" customWidth="1"/>
    <col min="16" max="16" width="19.5" style="1" customWidth="1"/>
    <col min="17" max="17" width="14.6296296296296" style="1" customWidth="1"/>
    <col min="18" max="16384" width="9" style="1"/>
  </cols>
  <sheetData>
    <row r="1" s="14" customFormat="1" ht="56.25" customHeight="1" spans="1:13">
      <c r="A1" s="18" t="s">
        <v>3170</v>
      </c>
      <c r="B1" s="18"/>
      <c r="C1" s="18"/>
      <c r="D1" s="18"/>
      <c r="E1" s="18"/>
      <c r="F1" s="18"/>
      <c r="G1" s="18"/>
      <c r="H1" s="18"/>
      <c r="I1" s="18"/>
      <c r="J1" s="18"/>
      <c r="K1" s="18"/>
      <c r="L1" s="18"/>
      <c r="M1" s="18"/>
    </row>
    <row r="2" s="15" customFormat="1" ht="56.25" customHeight="1" spans="1:16">
      <c r="A2" s="19" t="s">
        <v>86</v>
      </c>
      <c r="B2" s="19" t="s">
        <v>3171</v>
      </c>
      <c r="C2" s="19" t="s">
        <v>3172</v>
      </c>
      <c r="D2" s="19" t="s">
        <v>3173</v>
      </c>
      <c r="E2" s="19" t="s">
        <v>3174</v>
      </c>
      <c r="F2" s="19" t="s">
        <v>3175</v>
      </c>
      <c r="G2" s="19" t="s">
        <v>3176</v>
      </c>
      <c r="H2" s="19" t="s">
        <v>548</v>
      </c>
      <c r="I2" s="19" t="s">
        <v>546</v>
      </c>
      <c r="J2" s="19" t="s">
        <v>3177</v>
      </c>
      <c r="K2" s="19" t="s">
        <v>3178</v>
      </c>
      <c r="L2" s="19" t="s">
        <v>3179</v>
      </c>
      <c r="M2" s="19" t="s">
        <v>3180</v>
      </c>
      <c r="N2" s="24" t="s">
        <v>3181</v>
      </c>
      <c r="O2" s="24" t="s">
        <v>3182</v>
      </c>
      <c r="P2" s="24" t="s">
        <v>3183</v>
      </c>
    </row>
    <row r="3" s="16" customFormat="1" ht="60" customHeight="1" spans="1:16">
      <c r="A3" s="20">
        <v>1</v>
      </c>
      <c r="B3" s="20" t="s">
        <v>3184</v>
      </c>
      <c r="C3" s="21" t="s">
        <v>3185</v>
      </c>
      <c r="D3" s="20" t="s">
        <v>3186</v>
      </c>
      <c r="E3" s="22" t="s">
        <v>3187</v>
      </c>
      <c r="F3" s="22" t="s">
        <v>3188</v>
      </c>
      <c r="G3" s="22" t="s">
        <v>3189</v>
      </c>
      <c r="H3" s="22">
        <v>1487</v>
      </c>
      <c r="I3" s="22" t="s">
        <v>3190</v>
      </c>
      <c r="J3" s="22">
        <v>80734.26</v>
      </c>
      <c r="K3" s="22" t="s">
        <v>3190</v>
      </c>
      <c r="L3" s="20">
        <v>67576.4</v>
      </c>
      <c r="M3" s="20" t="s">
        <v>3191</v>
      </c>
      <c r="N3" s="25">
        <v>3.2</v>
      </c>
      <c r="O3" s="26" t="s">
        <v>3192</v>
      </c>
      <c r="P3" s="25">
        <v>30</v>
      </c>
    </row>
    <row r="4" s="16" customFormat="1" ht="60" customHeight="1" spans="1:16">
      <c r="A4" s="20">
        <v>2</v>
      </c>
      <c r="B4" s="20" t="s">
        <v>3193</v>
      </c>
      <c r="C4" s="21" t="s">
        <v>224</v>
      </c>
      <c r="D4" s="20" t="s">
        <v>3194</v>
      </c>
      <c r="E4" s="20" t="s">
        <v>3195</v>
      </c>
      <c r="F4" s="20"/>
      <c r="G4" s="20" t="s">
        <v>3196</v>
      </c>
      <c r="H4" s="20">
        <v>1231</v>
      </c>
      <c r="I4" s="20" t="s">
        <v>3197</v>
      </c>
      <c r="J4" s="20">
        <v>121829.32</v>
      </c>
      <c r="K4" s="20" t="s">
        <v>3197</v>
      </c>
      <c r="L4" s="20">
        <v>11219</v>
      </c>
      <c r="M4" s="20" t="s">
        <v>3198</v>
      </c>
      <c r="N4" s="25">
        <v>2.3</v>
      </c>
      <c r="O4" s="26" t="s">
        <v>3199</v>
      </c>
      <c r="P4" s="25">
        <v>30</v>
      </c>
    </row>
    <row r="5" ht="60" customHeight="1" spans="8:10">
      <c r="H5" s="23">
        <f>H3+H4</f>
        <v>2718</v>
      </c>
      <c r="I5" s="23" t="e">
        <f>SUM(#REF!)</f>
        <v>#REF!</v>
      </c>
      <c r="J5" s="23">
        <f>J3+J4</f>
        <v>202563.58</v>
      </c>
    </row>
    <row r="6" ht="60" customHeight="1"/>
    <row r="7" ht="60" customHeight="1"/>
    <row r="8" ht="60" customHeight="1"/>
    <row r="9" ht="60" customHeight="1"/>
    <row r="10" ht="60" customHeight="1"/>
  </sheetData>
  <mergeCells count="1">
    <mergeCell ref="A1:M1"/>
  </mergeCells>
  <printOptions horizontalCentered="1"/>
  <pageMargins left="0.511811023622047" right="0.511811023622047" top="0.551181102362205" bottom="0.354330708661417" header="0.31496062992126" footer="0.31496062992126"/>
  <pageSetup paperSize="9" scale="5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D13" sqref="D13"/>
    </sheetView>
  </sheetViews>
  <sheetFormatPr defaultColWidth="14.6296296296296" defaultRowHeight="14.4"/>
  <cols>
    <col min="1" max="1" width="24.3796296296296" style="1" customWidth="1"/>
    <col min="2" max="16384" width="14.6296296296296" style="1"/>
  </cols>
  <sheetData>
    <row r="1" ht="15.6" spans="1:7">
      <c r="A1" s="2" t="s">
        <v>3200</v>
      </c>
      <c r="B1" s="3">
        <f>各小区租金!V2+各小区租金!V3</f>
        <v>202563.58</v>
      </c>
      <c r="C1" s="4"/>
      <c r="D1" s="4"/>
      <c r="E1" s="4"/>
      <c r="F1" s="4"/>
      <c r="G1" s="5"/>
    </row>
    <row r="2" ht="15.6" spans="1:7">
      <c r="A2" s="2" t="s">
        <v>3201</v>
      </c>
      <c r="B2" s="2">
        <f>B1</f>
        <v>202563.58</v>
      </c>
      <c r="C2" s="4"/>
      <c r="D2" s="4"/>
      <c r="E2" s="4"/>
      <c r="F2" s="4"/>
      <c r="G2" s="5"/>
    </row>
    <row r="3" ht="15.6" spans="1:7">
      <c r="A3" s="2" t="s">
        <v>3202</v>
      </c>
      <c r="B3" s="6">
        <v>44425</v>
      </c>
      <c r="C3" s="4"/>
      <c r="D3" s="4"/>
      <c r="E3" s="4"/>
      <c r="F3" s="4"/>
      <c r="G3" s="5"/>
    </row>
    <row r="4" ht="31.2" spans="1:7">
      <c r="A4" s="2" t="s">
        <v>3203</v>
      </c>
      <c r="B4" s="2" t="s">
        <v>3204</v>
      </c>
      <c r="C4" s="2" t="s">
        <v>3205</v>
      </c>
      <c r="D4" s="2" t="s">
        <v>3206</v>
      </c>
      <c r="E4" s="4"/>
      <c r="F4" s="5"/>
      <c r="G4" s="5"/>
    </row>
    <row r="5" ht="15.6" spans="1:7">
      <c r="A5" s="2" t="s">
        <v>3207</v>
      </c>
      <c r="B5" s="2">
        <f>SUM(D14:D23)</f>
        <v>56</v>
      </c>
      <c r="C5" s="2">
        <f>ROUND(B5*10000/$B$1,0)</f>
        <v>3</v>
      </c>
      <c r="D5" s="2">
        <f>ROUND(B5*10000/$B$2,0)</f>
        <v>3</v>
      </c>
      <c r="E5" s="4"/>
      <c r="F5" s="5"/>
      <c r="G5" s="5"/>
    </row>
    <row r="6" ht="15.6" spans="1:7">
      <c r="A6" s="2" t="s">
        <v>3208</v>
      </c>
      <c r="B6" s="2">
        <f>SUM(D14:D23)</f>
        <v>56</v>
      </c>
      <c r="C6" s="2">
        <f>ROUND(B6*10000/$B$1,0)</f>
        <v>3</v>
      </c>
      <c r="D6" s="2">
        <f>ROUND(B6*10000/$B$2,0)</f>
        <v>3</v>
      </c>
      <c r="E6" s="4"/>
      <c r="F6" s="5"/>
      <c r="G6" s="5"/>
    </row>
    <row r="7" ht="15.6" spans="1:7">
      <c r="A7" s="2" t="s">
        <v>3209</v>
      </c>
      <c r="B7" s="2">
        <f>B5</f>
        <v>56</v>
      </c>
      <c r="C7" s="2">
        <f>ROUND(B7*10000/$B$1,0)</f>
        <v>3</v>
      </c>
      <c r="D7" s="2">
        <f>ROUND(B7*10000/$B$2,0)</f>
        <v>3</v>
      </c>
      <c r="E7" s="4"/>
      <c r="F7" s="5"/>
      <c r="G7" s="5"/>
    </row>
    <row r="8" ht="15.6" spans="1:7">
      <c r="A8" s="2" t="s">
        <v>3210</v>
      </c>
      <c r="B8" s="2">
        <f>B5</f>
        <v>56</v>
      </c>
      <c r="C8" s="2">
        <f>ROUND(B8*10000/$B$1,0)</f>
        <v>3</v>
      </c>
      <c r="D8" s="2">
        <f>ROUND(B8*10000/$B$2,0)</f>
        <v>3</v>
      </c>
      <c r="E8" s="4"/>
      <c r="F8" s="5"/>
      <c r="G8" s="5"/>
    </row>
    <row r="9" ht="15.6" spans="1:7">
      <c r="A9" s="2" t="s">
        <v>3211</v>
      </c>
      <c r="B9" s="7">
        <f>B5</f>
        <v>56</v>
      </c>
      <c r="C9" s="4"/>
      <c r="D9" s="4"/>
      <c r="E9" s="4"/>
      <c r="F9" s="5"/>
      <c r="G9" s="5"/>
    </row>
    <row r="10" ht="15.6" spans="1:7">
      <c r="A10" s="2" t="s">
        <v>3212</v>
      </c>
      <c r="B10" s="7">
        <f>B5</f>
        <v>56</v>
      </c>
      <c r="C10" s="4"/>
      <c r="D10" s="4"/>
      <c r="E10" s="4"/>
      <c r="F10" s="5"/>
      <c r="G10" s="5"/>
    </row>
    <row r="11" ht="15.6" spans="1:7">
      <c r="A11" s="2" t="s">
        <v>3213</v>
      </c>
      <c r="B11" s="7">
        <f>B5</f>
        <v>56</v>
      </c>
      <c r="C11" s="4"/>
      <c r="D11" s="4"/>
      <c r="E11" s="4"/>
      <c r="F11" s="5"/>
      <c r="G11" s="5"/>
    </row>
    <row r="12" ht="15.6" spans="1:7">
      <c r="A12" s="4"/>
      <c r="B12" s="4"/>
      <c r="C12" s="4"/>
      <c r="D12" s="4"/>
      <c r="E12" s="4"/>
      <c r="F12" s="5"/>
      <c r="G12" s="5"/>
    </row>
    <row r="13" ht="31.2" spans="1:9">
      <c r="A13" s="8" t="s">
        <v>3171</v>
      </c>
      <c r="B13" s="9" t="s">
        <v>3200</v>
      </c>
      <c r="C13" s="9" t="s">
        <v>3201</v>
      </c>
      <c r="D13" s="9" t="s">
        <v>3214</v>
      </c>
      <c r="E13" s="2" t="s">
        <v>3205</v>
      </c>
      <c r="F13" s="2" t="s">
        <v>3206</v>
      </c>
      <c r="G13" s="9" t="s">
        <v>3215</v>
      </c>
      <c r="H13" s="9" t="s">
        <v>3216</v>
      </c>
      <c r="I13" s="9" t="s">
        <v>3217</v>
      </c>
    </row>
    <row r="14" ht="15.6" spans="1:9">
      <c r="A14" s="10" t="s">
        <v>3218</v>
      </c>
      <c r="B14" s="9">
        <f>B1</f>
        <v>202563.58</v>
      </c>
      <c r="C14" s="9">
        <v>0</v>
      </c>
      <c r="D14" s="9">
        <v>56</v>
      </c>
      <c r="E14" s="9">
        <f>比较法!C28</f>
        <v>51.33</v>
      </c>
      <c r="F14" s="9">
        <f>D14</f>
        <v>56</v>
      </c>
      <c r="G14" s="9">
        <v>0</v>
      </c>
      <c r="H14" s="9">
        <v>0</v>
      </c>
      <c r="I14" s="9">
        <v>0</v>
      </c>
    </row>
    <row r="15" ht="15.6" spans="1:9">
      <c r="A15" s="11" t="s">
        <v>3219</v>
      </c>
      <c r="B15" s="12"/>
      <c r="C15" s="12"/>
      <c r="D15" s="12"/>
      <c r="E15" s="9" t="e">
        <f t="shared" ref="E15:E23" si="0">ROUND(D15*10000/B15,0)</f>
        <v>#DIV/0!</v>
      </c>
      <c r="F15" s="9" t="e">
        <f t="shared" ref="F15:F23" si="1">ROUND(D15*10000/C15,0)</f>
        <v>#DIV/0!</v>
      </c>
      <c r="G15" s="13"/>
      <c r="H15" s="13"/>
      <c r="I15" s="12"/>
    </row>
    <row r="16" ht="15.6" spans="1:9">
      <c r="A16" s="11" t="s">
        <v>3220</v>
      </c>
      <c r="B16" s="12"/>
      <c r="C16" s="12"/>
      <c r="D16" s="12"/>
      <c r="E16" s="9" t="e">
        <f t="shared" si="0"/>
        <v>#DIV/0!</v>
      </c>
      <c r="F16" s="9" t="e">
        <f t="shared" si="1"/>
        <v>#DIV/0!</v>
      </c>
      <c r="G16" s="13"/>
      <c r="H16" s="13"/>
      <c r="I16" s="12"/>
    </row>
    <row r="17" ht="15.6" spans="1:9">
      <c r="A17" s="11" t="s">
        <v>3221</v>
      </c>
      <c r="B17" s="12"/>
      <c r="C17" s="12"/>
      <c r="D17" s="12"/>
      <c r="E17" s="9" t="e">
        <f t="shared" si="0"/>
        <v>#DIV/0!</v>
      </c>
      <c r="F17" s="9" t="e">
        <f t="shared" si="1"/>
        <v>#DIV/0!</v>
      </c>
      <c r="G17" s="13"/>
      <c r="H17" s="13"/>
      <c r="I17" s="12"/>
    </row>
    <row r="18" ht="15.6" spans="1:9">
      <c r="A18" s="11" t="s">
        <v>3222</v>
      </c>
      <c r="B18" s="12"/>
      <c r="C18" s="12"/>
      <c r="D18" s="12"/>
      <c r="E18" s="9" t="e">
        <f t="shared" si="0"/>
        <v>#DIV/0!</v>
      </c>
      <c r="F18" s="9" t="e">
        <f t="shared" si="1"/>
        <v>#DIV/0!</v>
      </c>
      <c r="G18" s="12"/>
      <c r="H18" s="12"/>
      <c r="I18" s="12"/>
    </row>
    <row r="19" ht="15.6" spans="1:9">
      <c r="A19" s="11" t="s">
        <v>3223</v>
      </c>
      <c r="B19" s="12"/>
      <c r="C19" s="12"/>
      <c r="D19" s="12"/>
      <c r="E19" s="9" t="e">
        <f t="shared" si="0"/>
        <v>#DIV/0!</v>
      </c>
      <c r="F19" s="9" t="e">
        <f t="shared" si="1"/>
        <v>#DIV/0!</v>
      </c>
      <c r="G19" s="12"/>
      <c r="H19" s="12"/>
      <c r="I19" s="12"/>
    </row>
    <row r="20" ht="15.6" spans="1:9">
      <c r="A20" s="11" t="s">
        <v>3224</v>
      </c>
      <c r="B20" s="12"/>
      <c r="C20" s="12"/>
      <c r="D20" s="12"/>
      <c r="E20" s="9" t="e">
        <f t="shared" si="0"/>
        <v>#DIV/0!</v>
      </c>
      <c r="F20" s="9" t="e">
        <f t="shared" si="1"/>
        <v>#DIV/0!</v>
      </c>
      <c r="G20" s="12"/>
      <c r="H20" s="12"/>
      <c r="I20" s="12"/>
    </row>
    <row r="21" ht="15.6" spans="1:9">
      <c r="A21" s="11" t="s">
        <v>3225</v>
      </c>
      <c r="B21" s="12"/>
      <c r="C21" s="12"/>
      <c r="D21" s="12"/>
      <c r="E21" s="9" t="e">
        <f t="shared" si="0"/>
        <v>#DIV/0!</v>
      </c>
      <c r="F21" s="9" t="e">
        <f t="shared" si="1"/>
        <v>#DIV/0!</v>
      </c>
      <c r="G21" s="12"/>
      <c r="H21" s="12"/>
      <c r="I21" s="12"/>
    </row>
    <row r="22" ht="15.6" spans="1:9">
      <c r="A22" s="11" t="s">
        <v>3226</v>
      </c>
      <c r="B22" s="12"/>
      <c r="C22" s="12"/>
      <c r="D22" s="12"/>
      <c r="E22" s="9" t="e">
        <f t="shared" si="0"/>
        <v>#DIV/0!</v>
      </c>
      <c r="F22" s="9" t="e">
        <f t="shared" si="1"/>
        <v>#DIV/0!</v>
      </c>
      <c r="G22" s="12"/>
      <c r="H22" s="12"/>
      <c r="I22" s="12"/>
    </row>
    <row r="23" ht="15.6" spans="1:9">
      <c r="A23" s="11" t="s">
        <v>3227</v>
      </c>
      <c r="B23" s="12"/>
      <c r="C23" s="12"/>
      <c r="D23" s="12"/>
      <c r="E23" s="2" t="e">
        <f t="shared" si="0"/>
        <v>#DIV/0!</v>
      </c>
      <c r="F23" s="2" t="e">
        <f t="shared" si="1"/>
        <v>#DIV/0!</v>
      </c>
      <c r="G23" s="12"/>
      <c r="H23" s="12"/>
      <c r="I23" s="12"/>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H4" sqref="H4"/>
    </sheetView>
  </sheetViews>
  <sheetFormatPr defaultColWidth="22.8796296296296" defaultRowHeight="14.4"/>
  <cols>
    <col min="1" max="1" width="8" style="1" customWidth="1"/>
    <col min="2" max="2" width="14.6296296296296" style="1" customWidth="1"/>
    <col min="3" max="3" width="15.5" style="1" customWidth="1"/>
    <col min="4" max="4" width="38.3796296296296" style="1" customWidth="1"/>
    <col min="5" max="7" width="10.25" style="1" customWidth="1"/>
    <col min="8" max="16384" width="22.8796296296296" style="1"/>
  </cols>
  <sheetData>
    <row r="1" spans="1:4">
      <c r="A1" s="253" t="s">
        <v>86</v>
      </c>
      <c r="B1" s="253" t="s">
        <v>87</v>
      </c>
      <c r="C1" s="253" t="s">
        <v>88</v>
      </c>
      <c r="D1" s="253" t="s">
        <v>89</v>
      </c>
    </row>
    <row r="2" ht="90" spans="1:9">
      <c r="A2" s="254">
        <v>1</v>
      </c>
      <c r="B2" s="253" t="s">
        <v>90</v>
      </c>
      <c r="C2" s="255" t="e">
        <f>I2</f>
        <v>#REF!</v>
      </c>
      <c r="D2" s="256" t="s">
        <v>91</v>
      </c>
      <c r="E2" s="1">
        <v>342254617.82</v>
      </c>
      <c r="F2" s="257">
        <f>E2/60</f>
        <v>5704243.63033333</v>
      </c>
      <c r="H2" s="1" t="e">
        <f>4500*E4</f>
        <v>#REF!</v>
      </c>
      <c r="I2" s="1" t="e">
        <f>H2/60</f>
        <v>#REF!</v>
      </c>
    </row>
    <row r="3" spans="1:4">
      <c r="A3" s="254">
        <v>2</v>
      </c>
      <c r="B3" s="253" t="s">
        <v>92</v>
      </c>
      <c r="C3" s="258" t="e">
        <f>C4+C5+C6</f>
        <v>#REF!</v>
      </c>
      <c r="D3" s="259" t="s">
        <v>93</v>
      </c>
    </row>
    <row r="4" ht="64.8" spans="1:8">
      <c r="A4" s="254">
        <v>2.1</v>
      </c>
      <c r="B4" s="253" t="s">
        <v>94</v>
      </c>
      <c r="C4" s="260" t="e">
        <f>ROUND(F4,0)</f>
        <v>#REF!</v>
      </c>
      <c r="D4" s="259" t="s">
        <v>95</v>
      </c>
      <c r="E4" s="261" t="e">
        <f>#REF!</f>
        <v>#REF!</v>
      </c>
      <c r="F4" s="1" t="e">
        <f>E4*1.5*12</f>
        <v>#REF!</v>
      </c>
      <c r="H4" s="1" t="s">
        <v>96</v>
      </c>
    </row>
    <row r="5" ht="62.4" spans="1:5">
      <c r="A5" s="254">
        <v>2.2</v>
      </c>
      <c r="B5" s="253" t="s">
        <v>97</v>
      </c>
      <c r="C5" s="262" t="e">
        <f>ROUND(I2*0.3%,0)</f>
        <v>#REF!</v>
      </c>
      <c r="D5" s="259" t="s">
        <v>98</v>
      </c>
      <c r="E5" s="1">
        <v>25669.1</v>
      </c>
    </row>
    <row r="6" ht="51.6" spans="1:9">
      <c r="A6" s="254">
        <v>2.3</v>
      </c>
      <c r="B6" s="253" t="s">
        <v>99</v>
      </c>
      <c r="C6" s="254" t="e">
        <f>ROUND(E6,0)</f>
        <v>#REF!</v>
      </c>
      <c r="D6" s="259" t="s">
        <v>100</v>
      </c>
      <c r="E6" s="1" t="e">
        <f>F6*E4*12</f>
        <v>#REF!</v>
      </c>
      <c r="F6" s="263">
        <v>3.68</v>
      </c>
      <c r="H6" s="264"/>
      <c r="I6" s="264"/>
    </row>
    <row r="7" spans="1:4">
      <c r="A7" s="254">
        <v>3</v>
      </c>
      <c r="B7" s="253" t="s">
        <v>101</v>
      </c>
      <c r="C7" s="254" t="e">
        <f>C8+C9+C10</f>
        <v>#REF!</v>
      </c>
      <c r="D7" s="259" t="s">
        <v>102</v>
      </c>
    </row>
    <row r="8" ht="37.2" spans="1:6">
      <c r="A8" s="254">
        <v>3.1</v>
      </c>
      <c r="B8" s="253" t="s">
        <v>103</v>
      </c>
      <c r="C8" s="254" t="e">
        <f>F8</f>
        <v>#REF!</v>
      </c>
      <c r="D8" s="256" t="s">
        <v>104</v>
      </c>
      <c r="E8" s="1" t="e">
        <f>ROUND(比较法!C28*E4*12,0)</f>
        <v>#REF!</v>
      </c>
      <c r="F8" s="1" t="e">
        <f>ROUND(E8*0.02,0)</f>
        <v>#REF!</v>
      </c>
    </row>
    <row r="9" ht="108" spans="1:7">
      <c r="A9" s="254">
        <v>3.2</v>
      </c>
      <c r="B9" s="253" t="s">
        <v>105</v>
      </c>
      <c r="C9" s="262">
        <v>0</v>
      </c>
      <c r="D9" s="256" t="s">
        <v>106</v>
      </c>
      <c r="E9" s="1" t="e">
        <f>C2*0.7</f>
        <v>#REF!</v>
      </c>
      <c r="F9" s="1">
        <f>4.75%*0.9</f>
        <v>0.04275</v>
      </c>
      <c r="G9" s="1" t="e">
        <f>E9*F9</f>
        <v>#REF!</v>
      </c>
    </row>
    <row r="10" ht="87.6" spans="1:4">
      <c r="A10" s="254">
        <v>3.3</v>
      </c>
      <c r="B10" s="253" t="s">
        <v>107</v>
      </c>
      <c r="C10" s="262" t="e">
        <f>ROUND((C2+C3+C8+C9)*3%,0)</f>
        <v>#REF!</v>
      </c>
      <c r="D10" s="256" t="s">
        <v>108</v>
      </c>
    </row>
    <row r="11" ht="24" spans="1:4">
      <c r="A11" s="254">
        <v>4</v>
      </c>
      <c r="B11" s="253" t="s">
        <v>109</v>
      </c>
      <c r="C11" s="258" t="e">
        <f>C2+C3+C7</f>
        <v>#REF!</v>
      </c>
      <c r="D11" s="259" t="s">
        <v>110</v>
      </c>
    </row>
    <row r="12" ht="26.4" spans="1:4">
      <c r="A12" s="254">
        <v>5</v>
      </c>
      <c r="B12" s="253" t="s">
        <v>111</v>
      </c>
      <c r="C12" s="254" t="e">
        <f>ROUND(C11/E4/12,0)</f>
        <v>#REF!</v>
      </c>
      <c r="D12" s="259" t="s">
        <v>112</v>
      </c>
    </row>
    <row r="14" spans="5:5">
      <c r="E14" s="247"/>
    </row>
    <row r="15" spans="5:5">
      <c r="E15" s="265"/>
    </row>
    <row r="16" spans="5:5">
      <c r="E16" s="265"/>
    </row>
    <row r="17" spans="5:5">
      <c r="E17" s="247"/>
    </row>
  </sheetData>
  <mergeCells count="1">
    <mergeCell ref="H6:I6"/>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tint="-0.249977111117893"/>
  </sheetPr>
  <dimension ref="A1:AB30"/>
  <sheetViews>
    <sheetView zoomScale="90" zoomScaleNormal="90" workbookViewId="0">
      <selection activeCell="Y8" sqref="Y8"/>
    </sheetView>
  </sheetViews>
  <sheetFormatPr defaultColWidth="9" defaultRowHeight="14.4"/>
  <cols>
    <col min="1" max="2" width="9" style="1"/>
    <col min="3" max="3" width="18.1296296296296" style="1" customWidth="1"/>
    <col min="4" max="4" width="4.87962962962963" style="1" customWidth="1"/>
    <col min="5" max="5" width="18" style="1" customWidth="1"/>
    <col min="6" max="6" width="6.25" style="1" customWidth="1"/>
    <col min="7" max="7" width="17.75" style="1" hidden="1" customWidth="1"/>
    <col min="8" max="8" width="4.87962962962963" style="1" hidden="1" customWidth="1"/>
    <col min="9" max="9" width="18.25" style="1" hidden="1" customWidth="1"/>
    <col min="10" max="10" width="6.62962962962963" style="1" hidden="1" customWidth="1"/>
    <col min="11" max="11" width="20" style="1" hidden="1" customWidth="1"/>
    <col min="12" max="12" width="4.87962962962963" style="1" hidden="1" customWidth="1"/>
    <col min="13" max="13" width="19.6296296296296" style="1" hidden="1" customWidth="1"/>
    <col min="14" max="14" width="4.62962962962963" style="1" hidden="1" customWidth="1"/>
    <col min="15" max="15" width="6.12962962962963" style="1" customWidth="1"/>
    <col min="16" max="16" width="23.4537037037037"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962962962963" style="1" customWidth="1"/>
    <col min="25" max="25" width="6.62962962962963" style="1" customWidth="1"/>
    <col min="26" max="16384" width="9" style="1"/>
  </cols>
  <sheetData>
    <row r="1" ht="15.6" spans="1:28">
      <c r="A1" s="223" t="s">
        <v>0</v>
      </c>
      <c r="B1" s="223"/>
      <c r="C1" s="223"/>
      <c r="D1" s="223"/>
      <c r="E1" s="223"/>
      <c r="F1" s="223"/>
      <c r="G1" s="223"/>
      <c r="H1" s="223"/>
      <c r="I1" s="223"/>
      <c r="J1" s="223"/>
      <c r="P1" s="246" t="s">
        <v>113</v>
      </c>
      <c r="Q1" s="246" t="s">
        <v>114</v>
      </c>
      <c r="R1" s="246" t="s">
        <v>115</v>
      </c>
      <c r="S1" s="246" t="s">
        <v>116</v>
      </c>
      <c r="T1" s="246" t="s">
        <v>117</v>
      </c>
      <c r="U1" s="246" t="s">
        <v>118</v>
      </c>
      <c r="V1" s="246" t="s">
        <v>119</v>
      </c>
      <c r="W1" s="246" t="s">
        <v>120</v>
      </c>
      <c r="X1" s="246" t="s">
        <v>121</v>
      </c>
      <c r="Y1" s="246" t="s">
        <v>122</v>
      </c>
      <c r="Z1" s="246" t="s">
        <v>123</v>
      </c>
      <c r="AB1" s="1">
        <v>2024</v>
      </c>
    </row>
    <row r="2" ht="15.6" spans="1:28">
      <c r="A2" s="223"/>
      <c r="B2" s="223"/>
      <c r="C2" s="223"/>
      <c r="D2" s="223"/>
      <c r="E2" s="223"/>
      <c r="F2" s="223"/>
      <c r="G2" s="223"/>
      <c r="H2" s="223"/>
      <c r="I2" s="223"/>
      <c r="J2" s="223"/>
      <c r="K2" s="223"/>
      <c r="L2" s="223"/>
      <c r="M2" s="223"/>
      <c r="N2" s="223"/>
      <c r="P2" s="246" t="str">
        <f>E4</f>
        <v>X13海棠苑</v>
      </c>
      <c r="Q2" s="246" t="s">
        <v>124</v>
      </c>
      <c r="R2" s="246" t="s">
        <v>85</v>
      </c>
      <c r="S2" s="246">
        <f>X13海棠苑房源明细!L12</f>
        <v>59.64</v>
      </c>
      <c r="T2" s="250" t="s">
        <v>125</v>
      </c>
      <c r="U2" s="246">
        <f>房产信息!H3</f>
        <v>1487</v>
      </c>
      <c r="V2" s="246">
        <f>房产信息!J3</f>
        <v>80734.26</v>
      </c>
      <c r="W2" s="246">
        <f>E21</f>
        <v>51.33</v>
      </c>
      <c r="X2" s="246">
        <v>3.2</v>
      </c>
      <c r="Y2" s="246">
        <v>2.5</v>
      </c>
      <c r="Z2" s="246">
        <f>ROUND(W2+X2,2)</f>
        <v>54.53</v>
      </c>
      <c r="AB2" s="1">
        <v>53.92</v>
      </c>
    </row>
    <row r="3" ht="15.6" spans="1:28">
      <c r="A3" s="224" t="s">
        <v>1</v>
      </c>
      <c r="B3" s="225"/>
      <c r="C3" s="226" t="s">
        <v>2</v>
      </c>
      <c r="D3" s="226"/>
      <c r="E3" s="226"/>
      <c r="F3" s="226"/>
      <c r="G3" s="226"/>
      <c r="H3" s="226"/>
      <c r="I3" s="226"/>
      <c r="J3" s="226"/>
      <c r="K3" s="226"/>
      <c r="L3" s="226"/>
      <c r="M3" s="226"/>
      <c r="N3" s="226"/>
      <c r="P3" s="246" t="str">
        <f>C4</f>
        <v>X38鹿海园五里</v>
      </c>
      <c r="Q3" s="246" t="s">
        <v>126</v>
      </c>
      <c r="R3" s="246" t="s">
        <v>84</v>
      </c>
      <c r="S3" s="246">
        <f>X38鹿海园五里房源明细!L12</f>
        <v>109.19</v>
      </c>
      <c r="T3" s="250" t="s">
        <v>125</v>
      </c>
      <c r="U3" s="246">
        <f>房产信息!H4</f>
        <v>1231</v>
      </c>
      <c r="V3" s="246">
        <f>房产信息!J4</f>
        <v>121829.32</v>
      </c>
      <c r="W3" s="246">
        <f>E22</f>
        <v>52.88</v>
      </c>
      <c r="X3" s="246">
        <v>2.3</v>
      </c>
      <c r="Y3" s="246">
        <v>2.5</v>
      </c>
      <c r="Z3" s="246">
        <f>ROUND(W3+X3,2)</f>
        <v>55.18</v>
      </c>
      <c r="AB3" s="1">
        <v>54.18</v>
      </c>
    </row>
    <row r="4" spans="1:14">
      <c r="A4" s="226" t="s">
        <v>7</v>
      </c>
      <c r="B4" s="226"/>
      <c r="C4" s="227" t="s">
        <v>127</v>
      </c>
      <c r="D4" s="225"/>
      <c r="E4" s="228" t="str">
        <f>比较法!C4</f>
        <v>X13海棠苑</v>
      </c>
      <c r="F4" s="225"/>
      <c r="G4" s="224">
        <f>P9</f>
        <v>0</v>
      </c>
      <c r="H4" s="225"/>
      <c r="I4" s="224">
        <f>P10</f>
        <v>0</v>
      </c>
      <c r="J4" s="225"/>
      <c r="K4" s="224">
        <f>P11</f>
        <v>0</v>
      </c>
      <c r="L4" s="225"/>
      <c r="M4" s="224">
        <f>P12</f>
        <v>0</v>
      </c>
      <c r="N4" s="225"/>
    </row>
    <row r="5" ht="30" customHeight="1" spans="1:14">
      <c r="A5" s="226" t="s">
        <v>9</v>
      </c>
      <c r="B5" s="226"/>
      <c r="C5" s="228" t="s">
        <v>128</v>
      </c>
      <c r="D5" s="225"/>
      <c r="E5" s="229">
        <f>比较法!C28</f>
        <v>51.33</v>
      </c>
      <c r="F5" s="230"/>
      <c r="G5" s="229">
        <f>E5</f>
        <v>51.33</v>
      </c>
      <c r="H5" s="230"/>
      <c r="I5" s="229">
        <f>G5</f>
        <v>51.33</v>
      </c>
      <c r="J5" s="230"/>
      <c r="K5" s="229">
        <f>G5</f>
        <v>51.33</v>
      </c>
      <c r="L5" s="230"/>
      <c r="M5" s="229">
        <f>K5</f>
        <v>51.33</v>
      </c>
      <c r="N5" s="225"/>
    </row>
    <row r="6" ht="25.2" spans="1:27">
      <c r="A6" s="226" t="s">
        <v>11</v>
      </c>
      <c r="B6" s="226"/>
      <c r="C6" s="231" t="s">
        <v>12</v>
      </c>
      <c r="D6" s="232">
        <v>100</v>
      </c>
      <c r="E6" s="231" t="s">
        <v>12</v>
      </c>
      <c r="F6" s="232">
        <v>100</v>
      </c>
      <c r="G6" s="231" t="s">
        <v>12</v>
      </c>
      <c r="H6" s="232">
        <v>100</v>
      </c>
      <c r="I6" s="231" t="s">
        <v>12</v>
      </c>
      <c r="J6" s="232">
        <v>100</v>
      </c>
      <c r="K6" s="231" t="s">
        <v>12</v>
      </c>
      <c r="L6" s="232">
        <v>100</v>
      </c>
      <c r="M6" s="231" t="s">
        <v>12</v>
      </c>
      <c r="N6" s="232">
        <v>100</v>
      </c>
      <c r="P6" s="247"/>
      <c r="Q6" s="247"/>
      <c r="R6" s="247"/>
      <c r="S6" s="247"/>
      <c r="T6" s="247"/>
      <c r="U6" s="247"/>
      <c r="V6" s="247"/>
      <c r="W6" s="247"/>
      <c r="X6" s="247"/>
      <c r="Y6" s="247"/>
      <c r="Z6" s="247"/>
      <c r="AA6" s="247"/>
    </row>
    <row r="7" ht="15" spans="1:27">
      <c r="A7" s="226" t="s">
        <v>13</v>
      </c>
      <c r="B7" s="226"/>
      <c r="C7" s="226" t="s">
        <v>14</v>
      </c>
      <c r="D7" s="226">
        <v>100</v>
      </c>
      <c r="E7" s="226" t="s">
        <v>14</v>
      </c>
      <c r="F7" s="226">
        <v>100</v>
      </c>
      <c r="G7" s="226" t="s">
        <v>14</v>
      </c>
      <c r="H7" s="226">
        <f>IF(G7=C7,100,"请调整")</f>
        <v>100</v>
      </c>
      <c r="I7" s="226" t="s">
        <v>14</v>
      </c>
      <c r="J7" s="226">
        <f>IF(I7=C7,100,"请调整")</f>
        <v>100</v>
      </c>
      <c r="K7" s="226" t="s">
        <v>14</v>
      </c>
      <c r="L7" s="226">
        <f>IF(K7=G7,100,"请调整")</f>
        <v>100</v>
      </c>
      <c r="M7" s="226" t="s">
        <v>14</v>
      </c>
      <c r="N7" s="226">
        <f>IF(M7=G7,100,"请调整")</f>
        <v>100</v>
      </c>
      <c r="P7" s="248"/>
      <c r="Q7" s="248"/>
      <c r="R7" s="248"/>
      <c r="S7" s="248"/>
      <c r="T7" s="248"/>
      <c r="U7" s="248"/>
      <c r="V7" s="248"/>
      <c r="W7" s="248"/>
      <c r="X7" s="248"/>
      <c r="Y7" s="248"/>
      <c r="Z7" s="248"/>
      <c r="AA7" s="247"/>
    </row>
    <row r="8" ht="96" spans="1:27">
      <c r="A8" s="101" t="s">
        <v>129</v>
      </c>
      <c r="B8" s="233" t="s">
        <v>16</v>
      </c>
      <c r="C8" s="233" t="str">
        <f>比较法!G8</f>
        <v>周边有贵园南里、中信新城、赢海庄园等居住小区，居住小区规模较大，入住率较高，综合评价居住区成熟度较好</v>
      </c>
      <c r="D8" s="226">
        <v>100</v>
      </c>
      <c r="E8" s="233" t="str">
        <f>比较法!C8</f>
        <v>周边有观海苑、泰河园小区、中芯花园、悦廷、鹿海园、南海家园、博客雅苑等居住小区，居住小区规模较大，入住率较高，综合评价居住区成熟度较好。</v>
      </c>
      <c r="F8" s="226">
        <v>100</v>
      </c>
      <c r="G8" s="233" t="str">
        <f>C8</f>
        <v>周边有贵园南里、中信新城、赢海庄园等居住小区，居住小区规模较大，入住率较高，综合评价居住区成熟度较好</v>
      </c>
      <c r="H8" s="226">
        <f>F8</f>
        <v>100</v>
      </c>
      <c r="I8" s="233" t="str">
        <f>C8</f>
        <v>周边有贵园南里、中信新城、赢海庄园等居住小区，居住小区规模较大，入住率较高，综合评价居住区成熟度较好</v>
      </c>
      <c r="J8" s="226">
        <v>100</v>
      </c>
      <c r="K8" s="233" t="str">
        <f>C8</f>
        <v>周边有贵园南里、中信新城、赢海庄园等居住小区，居住小区规模较大，入住率较高，综合评价居住区成熟度较好</v>
      </c>
      <c r="L8" s="226">
        <f>F8</f>
        <v>100</v>
      </c>
      <c r="M8" s="233" t="str">
        <f>C8</f>
        <v>周边有贵园南里、中信新城、赢海庄园等居住小区，居住小区规模较大，入住率较高，综合评价居住区成熟度较好</v>
      </c>
      <c r="N8" s="226">
        <f>H8</f>
        <v>100</v>
      </c>
      <c r="O8" s="17">
        <f>比较法!M8</f>
        <v>2</v>
      </c>
      <c r="P8" s="248"/>
      <c r="Q8" s="246"/>
      <c r="R8" s="248"/>
      <c r="S8" s="248"/>
      <c r="T8" s="248"/>
      <c r="U8" s="251"/>
      <c r="V8" s="251"/>
      <c r="W8" s="248"/>
      <c r="X8" s="248"/>
      <c r="Y8" s="248"/>
      <c r="Z8" s="248"/>
      <c r="AA8" s="247"/>
    </row>
    <row r="9" ht="168" spans="1:27">
      <c r="A9" s="102"/>
      <c r="B9" s="233" t="s">
        <v>22</v>
      </c>
      <c r="C9" s="233" t="str">
        <f>比较法!G9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226">
        <v>100</v>
      </c>
      <c r="E9" s="233" t="str">
        <f>比较法!C9</f>
        <v>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v>
      </c>
      <c r="F9" s="226">
        <v>100</v>
      </c>
      <c r="G9" s="233" t="s">
        <v>130</v>
      </c>
      <c r="H9" s="226">
        <v>100</v>
      </c>
      <c r="I9" s="233" t="s">
        <v>131</v>
      </c>
      <c r="J9" s="226">
        <v>100</v>
      </c>
      <c r="K9" s="233" t="s">
        <v>132</v>
      </c>
      <c r="L9" s="226">
        <f>J9</f>
        <v>100</v>
      </c>
      <c r="M9" s="233" t="s">
        <v>132</v>
      </c>
      <c r="N9" s="226">
        <f>L9</f>
        <v>100</v>
      </c>
      <c r="O9" s="17">
        <f>比较法!M9</f>
        <v>2</v>
      </c>
      <c r="P9" s="248"/>
      <c r="Q9" s="248"/>
      <c r="R9" s="248"/>
      <c r="S9" s="248"/>
      <c r="T9" s="248"/>
      <c r="U9" s="251"/>
      <c r="V9" s="251"/>
      <c r="W9" s="248"/>
      <c r="X9" s="248"/>
      <c r="Y9" s="248"/>
      <c r="Z9" s="248"/>
      <c r="AA9" s="247"/>
    </row>
    <row r="10" ht="72" spans="1:27">
      <c r="A10" s="102"/>
      <c r="B10" s="233" t="s">
        <v>27</v>
      </c>
      <c r="C10" s="233" t="str">
        <f>比较法!G10</f>
        <v>周边有物美超市、世纪华联超市、大雄商业中心等，商业设施以小区配套为主，且数量一般，综合评价商业设施一般。</v>
      </c>
      <c r="D10" s="226">
        <v>100</v>
      </c>
      <c r="E10" s="233" t="str">
        <f>比较法!C10</f>
        <v>周边有临街商铺等，商业设施以小区配套为主，且数量一般，综合评价商业设施一般。</v>
      </c>
      <c r="F10" s="226">
        <v>100</v>
      </c>
      <c r="G10" s="233" t="s">
        <v>133</v>
      </c>
      <c r="H10" s="226">
        <f>F10</f>
        <v>100</v>
      </c>
      <c r="I10" s="233" t="s">
        <v>134</v>
      </c>
      <c r="J10" s="226">
        <v>100</v>
      </c>
      <c r="K10" s="233" t="s">
        <v>135</v>
      </c>
      <c r="L10" s="226">
        <f>J10</f>
        <v>100</v>
      </c>
      <c r="M10" s="233" t="s">
        <v>135</v>
      </c>
      <c r="N10" s="226">
        <f>L10</f>
        <v>100</v>
      </c>
      <c r="O10" s="17">
        <f>比较法!M10</f>
        <v>2</v>
      </c>
      <c r="P10" s="248"/>
      <c r="Q10" s="248"/>
      <c r="R10" s="248"/>
      <c r="S10" s="248"/>
      <c r="T10" s="248"/>
      <c r="U10" s="251"/>
      <c r="V10" s="251"/>
      <c r="W10" s="248"/>
      <c r="X10" s="248"/>
      <c r="Y10" s="248"/>
      <c r="Z10" s="248"/>
      <c r="AA10" s="247"/>
    </row>
    <row r="11" ht="96" spans="1:27">
      <c r="A11" s="102"/>
      <c r="B11" s="233" t="s">
        <v>31</v>
      </c>
      <c r="C11" s="233" t="str">
        <f>比较法!G11</f>
        <v>周边有南海子公园、亦庄文化广场等，绿化面积较大，自然与人环境较好</v>
      </c>
      <c r="D11" s="226">
        <v>100</v>
      </c>
      <c r="E11" s="233" t="str">
        <f>C11</f>
        <v>周边有南海子公园、亦庄文化广场等，绿化面积较大，自然与人环境较好</v>
      </c>
      <c r="F11" s="226">
        <v>100</v>
      </c>
      <c r="G11" s="233" t="s">
        <v>136</v>
      </c>
      <c r="H11" s="226">
        <v>100</v>
      </c>
      <c r="I11" s="233" t="s">
        <v>137</v>
      </c>
      <c r="J11" s="226">
        <v>100</v>
      </c>
      <c r="K11" s="233" t="s">
        <v>138</v>
      </c>
      <c r="L11" s="226">
        <v>100</v>
      </c>
      <c r="M11" s="233" t="s">
        <v>138</v>
      </c>
      <c r="N11" s="226">
        <v>100</v>
      </c>
      <c r="O11" s="17">
        <f>比较法!M11</f>
        <v>2</v>
      </c>
      <c r="P11" s="248"/>
      <c r="Q11" s="248"/>
      <c r="R11" s="248"/>
      <c r="S11" s="248"/>
      <c r="T11" s="248"/>
      <c r="U11" s="251"/>
      <c r="V11" s="251"/>
      <c r="W11" s="248"/>
      <c r="X11" s="248"/>
      <c r="Y11" s="248"/>
      <c r="Z11" s="248"/>
      <c r="AA11" s="247"/>
    </row>
    <row r="12" ht="192" spans="1:27">
      <c r="A12" s="91"/>
      <c r="B12" s="233" t="s">
        <v>34</v>
      </c>
      <c r="C12" s="233" t="str">
        <f>比较法!G12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226">
        <v>100</v>
      </c>
      <c r="E12" s="233"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226">
        <v>100</v>
      </c>
      <c r="G12" s="233" t="s">
        <v>139</v>
      </c>
      <c r="H12" s="226">
        <v>100</v>
      </c>
      <c r="I12" s="233" t="s">
        <v>140</v>
      </c>
      <c r="J12" s="226">
        <v>100</v>
      </c>
      <c r="K12" s="233" t="s">
        <v>141</v>
      </c>
      <c r="L12" s="226">
        <v>100</v>
      </c>
      <c r="M12" s="233" t="s">
        <v>141</v>
      </c>
      <c r="N12" s="226">
        <v>100</v>
      </c>
      <c r="O12" s="17">
        <f>比较法!M12</f>
        <v>5</v>
      </c>
      <c r="P12" s="248"/>
      <c r="Q12" s="248"/>
      <c r="R12" s="248"/>
      <c r="S12" s="248"/>
      <c r="T12" s="248"/>
      <c r="U12" s="251"/>
      <c r="V12" s="251"/>
      <c r="W12" s="248"/>
      <c r="X12" s="248"/>
      <c r="Y12" s="248"/>
      <c r="Z12" s="248"/>
      <c r="AA12" s="247"/>
    </row>
    <row r="13" ht="24" spans="1:27">
      <c r="A13" s="234" t="s">
        <v>142</v>
      </c>
      <c r="B13" s="233" t="s">
        <v>39</v>
      </c>
      <c r="C13" s="235" t="s">
        <v>40</v>
      </c>
      <c r="D13" s="226">
        <v>100</v>
      </c>
      <c r="E13" s="235" t="s">
        <v>40</v>
      </c>
      <c r="F13" s="226">
        <v>100</v>
      </c>
      <c r="G13" s="235" t="s">
        <v>40</v>
      </c>
      <c r="H13" s="226">
        <v>100</v>
      </c>
      <c r="I13" s="235" t="s">
        <v>40</v>
      </c>
      <c r="J13" s="226">
        <v>100</v>
      </c>
      <c r="K13" s="235" t="s">
        <v>40</v>
      </c>
      <c r="L13" s="226">
        <v>100</v>
      </c>
      <c r="M13" s="235" t="s">
        <v>40</v>
      </c>
      <c r="N13" s="226">
        <v>100</v>
      </c>
      <c r="O13" s="17">
        <f>比较法!M13</f>
        <v>2</v>
      </c>
      <c r="P13" s="249"/>
      <c r="Q13" s="249"/>
      <c r="R13" s="249"/>
      <c r="S13" s="249"/>
      <c r="T13" s="249"/>
      <c r="U13" s="252"/>
      <c r="V13" s="252"/>
      <c r="W13" s="248"/>
      <c r="X13" s="248"/>
      <c r="Y13" s="248"/>
      <c r="Z13" s="248"/>
      <c r="AA13" s="247"/>
    </row>
    <row r="14" ht="25.2" spans="1:27">
      <c r="A14" s="236"/>
      <c r="B14" s="233" t="s">
        <v>41</v>
      </c>
      <c r="C14" s="237" t="s">
        <v>143</v>
      </c>
      <c r="D14" s="226">
        <v>100</v>
      </c>
      <c r="E14" s="237" t="s">
        <v>42</v>
      </c>
      <c r="F14" s="226">
        <v>100</v>
      </c>
      <c r="G14" s="237" t="s">
        <v>42</v>
      </c>
      <c r="H14" s="226">
        <f>[5]远山嘉园!H14</f>
        <v>100</v>
      </c>
      <c r="I14" s="237" t="s">
        <v>42</v>
      </c>
      <c r="J14" s="226">
        <v>100</v>
      </c>
      <c r="K14" s="237" t="s">
        <v>42</v>
      </c>
      <c r="L14" s="226">
        <f>H14</f>
        <v>100</v>
      </c>
      <c r="M14" s="237" t="s">
        <v>42</v>
      </c>
      <c r="N14" s="226">
        <f>J14</f>
        <v>100</v>
      </c>
      <c r="O14" s="17">
        <f>比较法!M14</f>
        <v>2</v>
      </c>
      <c r="P14" s="247"/>
      <c r="Q14" s="247"/>
      <c r="R14" s="247"/>
      <c r="S14" s="247"/>
      <c r="T14" s="247"/>
      <c r="U14" s="247"/>
      <c r="V14" s="247"/>
      <c r="W14" s="247"/>
      <c r="X14" s="247"/>
      <c r="Y14" s="247"/>
      <c r="Z14" s="247"/>
      <c r="AA14" s="247"/>
    </row>
    <row r="15" ht="24" spans="1:15">
      <c r="A15" s="236"/>
      <c r="B15" s="226" t="s">
        <v>45</v>
      </c>
      <c r="C15" s="235" t="s">
        <v>46</v>
      </c>
      <c r="D15" s="226">
        <v>100</v>
      </c>
      <c r="E15" s="235" t="s">
        <v>46</v>
      </c>
      <c r="F15" s="226">
        <v>100</v>
      </c>
      <c r="G15" s="235" t="s">
        <v>46</v>
      </c>
      <c r="H15" s="226">
        <v>100</v>
      </c>
      <c r="I15" s="235" t="s">
        <v>46</v>
      </c>
      <c r="J15" s="226">
        <v>100</v>
      </c>
      <c r="K15" s="235" t="s">
        <v>46</v>
      </c>
      <c r="L15" s="226">
        <v>100</v>
      </c>
      <c r="M15" s="235" t="s">
        <v>46</v>
      </c>
      <c r="N15" s="226">
        <v>100</v>
      </c>
      <c r="O15" s="17">
        <f>比较法!M15</f>
        <v>2</v>
      </c>
    </row>
    <row r="16" ht="36" spans="1:15">
      <c r="A16" s="236"/>
      <c r="B16" s="233" t="s">
        <v>49</v>
      </c>
      <c r="C16" s="238" t="s">
        <v>50</v>
      </c>
      <c r="D16" s="226">
        <v>100</v>
      </c>
      <c r="E16" s="238" t="s">
        <v>50</v>
      </c>
      <c r="F16" s="226">
        <v>100</v>
      </c>
      <c r="G16" s="238" t="s">
        <v>50</v>
      </c>
      <c r="H16" s="226">
        <v>100</v>
      </c>
      <c r="I16" s="238" t="s">
        <v>50</v>
      </c>
      <c r="J16" s="226">
        <v>100</v>
      </c>
      <c r="K16" s="238" t="s">
        <v>50</v>
      </c>
      <c r="L16" s="226">
        <v>100</v>
      </c>
      <c r="M16" s="238" t="s">
        <v>50</v>
      </c>
      <c r="N16" s="226">
        <v>100</v>
      </c>
      <c r="O16" s="17">
        <f>比较法!M16</f>
        <v>2</v>
      </c>
    </row>
    <row r="17" ht="24" spans="1:15">
      <c r="A17" s="236"/>
      <c r="B17" s="233" t="s">
        <v>52</v>
      </c>
      <c r="C17" s="235" t="s">
        <v>144</v>
      </c>
      <c r="D17" s="239">
        <v>102</v>
      </c>
      <c r="E17" s="235" t="s">
        <v>53</v>
      </c>
      <c r="F17" s="226">
        <v>100</v>
      </c>
      <c r="G17" s="235" t="s">
        <v>145</v>
      </c>
      <c r="H17" s="226">
        <v>100</v>
      </c>
      <c r="I17" s="235" t="s">
        <v>145</v>
      </c>
      <c r="J17" s="226">
        <v>100</v>
      </c>
      <c r="K17" s="235" t="s">
        <v>145</v>
      </c>
      <c r="L17" s="226">
        <v>100</v>
      </c>
      <c r="M17" s="235" t="s">
        <v>145</v>
      </c>
      <c r="N17" s="226">
        <v>100</v>
      </c>
      <c r="O17" s="17">
        <f>比较法!M17</f>
        <v>2</v>
      </c>
    </row>
    <row r="18" ht="60" spans="1:15">
      <c r="A18" s="236"/>
      <c r="B18" s="233" t="s">
        <v>57</v>
      </c>
      <c r="C18" s="235" t="s">
        <v>146</v>
      </c>
      <c r="D18" s="239">
        <v>101</v>
      </c>
      <c r="E18" s="235" t="s">
        <v>58</v>
      </c>
      <c r="F18" s="226">
        <v>100</v>
      </c>
      <c r="G18" s="235" t="s">
        <v>147</v>
      </c>
      <c r="H18" s="239">
        <f>100+O18</f>
        <v>101</v>
      </c>
      <c r="I18" s="235" t="s">
        <v>147</v>
      </c>
      <c r="J18" s="239">
        <f>100+O18</f>
        <v>101</v>
      </c>
      <c r="K18" s="235" t="s">
        <v>147</v>
      </c>
      <c r="L18" s="239">
        <f>100+O18</f>
        <v>101</v>
      </c>
      <c r="M18" s="235" t="s">
        <v>58</v>
      </c>
      <c r="N18" s="226">
        <v>100</v>
      </c>
      <c r="O18" s="17">
        <f>比较法!M18</f>
        <v>1</v>
      </c>
    </row>
    <row r="19" ht="60" spans="1:15">
      <c r="A19" s="236"/>
      <c r="B19" s="233" t="s">
        <v>62</v>
      </c>
      <c r="C19" s="235" t="s">
        <v>148</v>
      </c>
      <c r="D19" s="226">
        <v>100</v>
      </c>
      <c r="E19" s="235" t="s">
        <v>148</v>
      </c>
      <c r="F19" s="226">
        <v>100</v>
      </c>
      <c r="G19" s="235" t="s">
        <v>148</v>
      </c>
      <c r="H19" s="226">
        <f>F19</f>
        <v>100</v>
      </c>
      <c r="I19" s="235" t="s">
        <v>148</v>
      </c>
      <c r="J19" s="226">
        <v>100</v>
      </c>
      <c r="K19" s="235" t="s">
        <v>148</v>
      </c>
      <c r="L19" s="226">
        <f>F19</f>
        <v>100</v>
      </c>
      <c r="M19" s="235" t="s">
        <v>148</v>
      </c>
      <c r="N19" s="226">
        <f>H19</f>
        <v>100</v>
      </c>
      <c r="O19" s="17">
        <f>比较法!M19</f>
        <v>2</v>
      </c>
    </row>
    <row r="20" ht="48" spans="1:15">
      <c r="A20" s="236"/>
      <c r="B20" s="233" t="s">
        <v>65</v>
      </c>
      <c r="C20" s="235" t="s">
        <v>66</v>
      </c>
      <c r="D20" s="226">
        <v>100</v>
      </c>
      <c r="E20" s="235" t="s">
        <v>66</v>
      </c>
      <c r="F20" s="226">
        <v>100</v>
      </c>
      <c r="G20" s="235" t="s">
        <v>66</v>
      </c>
      <c r="H20" s="226">
        <v>100</v>
      </c>
      <c r="I20" s="235" t="s">
        <v>66</v>
      </c>
      <c r="J20" s="226">
        <v>100</v>
      </c>
      <c r="K20" s="235" t="s">
        <v>66</v>
      </c>
      <c r="L20" s="226">
        <v>100</v>
      </c>
      <c r="M20" s="235" t="s">
        <v>66</v>
      </c>
      <c r="N20" s="226">
        <v>100</v>
      </c>
      <c r="O20" s="17">
        <f>比较法!M20</f>
        <v>2</v>
      </c>
    </row>
    <row r="21" spans="1:14">
      <c r="A21" s="240" t="s">
        <v>77</v>
      </c>
      <c r="B21" s="240"/>
      <c r="C21" s="226" t="s">
        <v>78</v>
      </c>
      <c r="D21" s="226"/>
      <c r="E21" s="241">
        <f>E5</f>
        <v>51.33</v>
      </c>
      <c r="F21" s="241"/>
      <c r="G21" s="241">
        <f>G5</f>
        <v>51.33</v>
      </c>
      <c r="H21" s="241"/>
      <c r="I21" s="241">
        <f>I5</f>
        <v>51.33</v>
      </c>
      <c r="J21" s="241"/>
      <c r="K21" s="241">
        <f>K5</f>
        <v>51.33</v>
      </c>
      <c r="L21" s="241"/>
      <c r="M21" s="226">
        <f>M5</f>
        <v>51.33</v>
      </c>
      <c r="N21" s="226"/>
    </row>
    <row r="22" spans="1:14">
      <c r="A22" s="240" t="s">
        <v>79</v>
      </c>
      <c r="B22" s="240"/>
      <c r="C22" s="226" t="s">
        <v>78</v>
      </c>
      <c r="D22" s="226"/>
      <c r="E22" s="242">
        <f>ROUND(E5/POWER(100,COUNT(D6:D20))*PRODUCT(D6:D20),2)</f>
        <v>52.88</v>
      </c>
      <c r="F22" s="242"/>
      <c r="G22" s="243">
        <f>ROUND(G21/POWER(100,COUNT(H6:H20))*PRODUCT(H6:H20),2)</f>
        <v>51.84</v>
      </c>
      <c r="H22" s="243"/>
      <c r="I22" s="243">
        <f>ROUND(I21/POWER(100,COUNT(J6:J20))*PRODUCT(J6:J20),2)</f>
        <v>51.84</v>
      </c>
      <c r="J22" s="243"/>
      <c r="K22" s="243">
        <f>ROUND(K21/POWER(100,COUNT(L6:L20))*PRODUCT(L6:L20),2)</f>
        <v>51.84</v>
      </c>
      <c r="L22" s="243"/>
      <c r="M22" s="243">
        <f>ROUND(M21*POWER(100,COUNT(N6:N20))/PRODUCT(N6:N20),2)</f>
        <v>51.33</v>
      </c>
      <c r="N22" s="243"/>
    </row>
    <row r="23" spans="1:12">
      <c r="A23" s="244" t="str">
        <f>CONCATENATE("估价对象比较价值=(",TEXT(E22,"G/通用格式"),"+",TEXT(G22,"G/通用格式"),"+",TEXT(K22,"G/通用格式"),")","/",3,"=",ROUND((E22+G22+K22)/3,2))</f>
        <v>估价对象比较价值=(52.88+51.84+51.84)/3=52.19</v>
      </c>
      <c r="B23" s="244"/>
      <c r="C23" s="244"/>
      <c r="D23" s="244"/>
      <c r="E23" s="244"/>
      <c r="F23" s="244"/>
      <c r="G23" s="244"/>
      <c r="H23" s="244"/>
      <c r="I23" s="244"/>
      <c r="J23" s="244"/>
      <c r="K23" s="57"/>
      <c r="L23" s="57"/>
    </row>
    <row r="25" spans="3:13">
      <c r="C25" s="1">
        <f>ROUND((E22+G22+K22)/3,2)</f>
        <v>52.19</v>
      </c>
      <c r="E25" s="1">
        <f>ROUND(E22/E21,4)</f>
        <v>1.0302</v>
      </c>
      <c r="G25" s="1">
        <f>ROUND(G22/G21,4)</f>
        <v>1.0099</v>
      </c>
      <c r="I25" s="1">
        <f>ROUND(I22/I21,4)</f>
        <v>1.0099</v>
      </c>
      <c r="K25" s="1">
        <f>ROUND(K22/K21,4)</f>
        <v>1.0099</v>
      </c>
      <c r="M25" s="1">
        <f>ROUND(M22/M21,4)</f>
        <v>1</v>
      </c>
    </row>
    <row r="27" spans="3:13">
      <c r="C27" s="245">
        <f>E21</f>
        <v>51.33</v>
      </c>
      <c r="E27" s="1">
        <f>ROUND(E21*E25,2)</f>
        <v>52.88</v>
      </c>
      <c r="G27" s="1">
        <f>ROUND(G21*G25,2)</f>
        <v>51.84</v>
      </c>
      <c r="I27" s="1">
        <f>ROUND(I21*I25,2)</f>
        <v>51.84</v>
      </c>
      <c r="K27" s="1">
        <f>ROUND(K21*K25,2)</f>
        <v>51.84</v>
      </c>
      <c r="M27" s="1">
        <f>ROUND(M21*M25,2)</f>
        <v>51.33</v>
      </c>
    </row>
    <row r="30" spans="3:13">
      <c r="C30" s="1" t="s">
        <v>83</v>
      </c>
      <c r="E30" s="1" t="s">
        <v>85</v>
      </c>
      <c r="G30" s="1" t="s">
        <v>149</v>
      </c>
      <c r="I30" s="1" t="s">
        <v>149</v>
      </c>
      <c r="K30" s="1" t="s">
        <v>149</v>
      </c>
      <c r="M30" s="1" t="s">
        <v>83</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5:B5"/>
    <mergeCell ref="C5:D5"/>
    <mergeCell ref="E5:F5"/>
    <mergeCell ref="G5:H5"/>
    <mergeCell ref="I5:J5"/>
    <mergeCell ref="K5:L5"/>
    <mergeCell ref="M5:N5"/>
    <mergeCell ref="A6:B6"/>
    <mergeCell ref="A7:B7"/>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23:J23"/>
    <mergeCell ref="A8:A12"/>
    <mergeCell ref="A13:A20"/>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H4:J8"/>
  <sheetViews>
    <sheetView workbookViewId="0">
      <selection activeCell="H17" sqref="H17"/>
    </sheetView>
  </sheetViews>
  <sheetFormatPr defaultColWidth="8.88888888888889" defaultRowHeight="14.4" outlineLevelRow="7"/>
  <cols>
    <col min="7" max="7" width="12.8888888888889"/>
    <col min="8" max="8" width="15" customWidth="1"/>
    <col min="9" max="9" width="14.2222222222222" customWidth="1"/>
    <col min="10" max="10" width="16.7777777777778" customWidth="1"/>
  </cols>
  <sheetData>
    <row r="4" spans="9:10">
      <c r="I4">
        <v>2024</v>
      </c>
      <c r="J4">
        <v>2025</v>
      </c>
    </row>
    <row r="5" spans="8:10">
      <c r="H5" t="str">
        <f>各小区租金!P2</f>
        <v>X13海棠苑</v>
      </c>
      <c r="I5">
        <f>各小区租金!AB2</f>
        <v>53.92</v>
      </c>
      <c r="J5">
        <f>各小区租金!Z2</f>
        <v>54.53</v>
      </c>
    </row>
    <row r="6" spans="8:10">
      <c r="H6" t="str">
        <f>各小区租金!P3</f>
        <v>X38鹿海园五里</v>
      </c>
      <c r="I6">
        <f>各小区租金!AB3</f>
        <v>54.18</v>
      </c>
      <c r="J6">
        <f>各小区租金!Z3</f>
        <v>55.18</v>
      </c>
    </row>
    <row r="7" spans="8:10">
      <c r="H7" t="str">
        <f>[7]各小区租金!$P$2</f>
        <v>领军人才公寓</v>
      </c>
      <c r="I7">
        <f>[7]各小区租金!$AB$2</f>
        <v>76.91</v>
      </c>
      <c r="J7">
        <f>[7]各小区租金!$Z$2</f>
        <v>76.95</v>
      </c>
    </row>
    <row r="8" spans="8:10">
      <c r="H8" t="str">
        <f>[7]各小区租金!$P$3</f>
        <v>杰出人才公寓</v>
      </c>
      <c r="I8">
        <f>[7]各小区租金!$AB$3</f>
        <v>80.42</v>
      </c>
      <c r="J8">
        <f>[7]各小区租金!$Z$3</f>
        <v>82.62</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G102"/>
  <sheetViews>
    <sheetView workbookViewId="0">
      <selection activeCell="E12" sqref="E12"/>
    </sheetView>
  </sheetViews>
  <sheetFormatPr defaultColWidth="8.88888888888889" defaultRowHeight="14.4"/>
  <cols>
    <col min="1" max="1" width="7.22222222222222" style="192" customWidth="1"/>
    <col min="2" max="2" width="13.1111111111111" style="192" customWidth="1"/>
    <col min="3" max="3" width="14.1111111111111" style="192" customWidth="1"/>
    <col min="4" max="4" width="12.4444444444444" style="192" customWidth="1"/>
    <col min="5" max="5" width="30.1111111111111" style="192" customWidth="1"/>
    <col min="6" max="6" width="5.88888888888889" style="192" customWidth="1"/>
    <col min="7" max="7" width="8.88888888888889" style="192"/>
    <col min="8" max="8" width="9.44444444444444" style="192" customWidth="1"/>
    <col min="9" max="9" width="13.6666666666667" style="192" customWidth="1"/>
    <col min="10" max="10" width="12.8888888888889" style="192" customWidth="1"/>
    <col min="11" max="11" width="25.7777777777778" style="193" customWidth="1"/>
    <col min="12" max="12" width="8.44444444444444" style="192" customWidth="1"/>
    <col min="13" max="14" width="8.88888888888889" style="192"/>
    <col min="15" max="15" width="15.7777777777778" style="192" customWidth="1"/>
    <col min="16" max="16" width="8.88888888888889" style="192"/>
    <col min="17" max="17" width="28.2222222222222" style="192" customWidth="1"/>
  </cols>
  <sheetData>
    <row r="1" spans="1:17">
      <c r="A1" s="194" t="s">
        <v>150</v>
      </c>
      <c r="B1" s="194"/>
      <c r="C1" s="194"/>
      <c r="D1" s="194"/>
      <c r="E1" s="194"/>
      <c r="G1" s="194" t="s">
        <v>151</v>
      </c>
      <c r="H1" s="194"/>
      <c r="I1" s="194"/>
      <c r="J1" s="194"/>
      <c r="K1" s="199"/>
      <c r="M1" s="194" t="s">
        <v>152</v>
      </c>
      <c r="N1" s="194"/>
      <c r="O1" s="194"/>
      <c r="P1" s="194"/>
      <c r="Q1" s="194"/>
    </row>
    <row r="2" spans="1:17">
      <c r="A2" s="194" t="s">
        <v>86</v>
      </c>
      <c r="B2" s="194" t="s">
        <v>153</v>
      </c>
      <c r="C2" s="194" t="s">
        <v>154</v>
      </c>
      <c r="D2" s="195" t="s">
        <v>155</v>
      </c>
      <c r="E2" s="194" t="s">
        <v>156</v>
      </c>
      <c r="G2" s="194" t="s">
        <v>86</v>
      </c>
      <c r="H2" s="194" t="s">
        <v>153</v>
      </c>
      <c r="I2" s="194" t="s">
        <v>154</v>
      </c>
      <c r="J2" s="195" t="s">
        <v>155</v>
      </c>
      <c r="K2" s="199" t="s">
        <v>156</v>
      </c>
      <c r="M2" s="194" t="s">
        <v>86</v>
      </c>
      <c r="N2" s="194" t="s">
        <v>153</v>
      </c>
      <c r="O2" s="194" t="s">
        <v>154</v>
      </c>
      <c r="P2" s="195" t="s">
        <v>155</v>
      </c>
      <c r="Q2" s="194" t="s">
        <v>156</v>
      </c>
    </row>
    <row r="3" spans="1:17">
      <c r="A3" s="196">
        <v>1</v>
      </c>
      <c r="B3" s="197" t="str">
        <f>中指成交数据!A75</f>
        <v>悦廷</v>
      </c>
      <c r="C3" s="196" t="s">
        <v>157</v>
      </c>
      <c r="D3" s="198" t="s">
        <v>158</v>
      </c>
      <c r="E3" s="199">
        <f>城研租金数据!X2</f>
        <v>56.53</v>
      </c>
      <c r="G3" s="196">
        <v>1</v>
      </c>
      <c r="H3" s="197" t="str">
        <f>B3</f>
        <v>悦廷</v>
      </c>
      <c r="I3" s="196" t="s">
        <v>157</v>
      </c>
      <c r="J3" s="198" t="s">
        <v>158</v>
      </c>
      <c r="K3" s="199" t="str">
        <f>链家案例整理!AG257</f>
        <v>-</v>
      </c>
      <c r="M3" s="196">
        <v>1</v>
      </c>
      <c r="N3" s="197" t="str">
        <f>H3</f>
        <v>悦廷</v>
      </c>
      <c r="O3" s="196" t="s">
        <v>157</v>
      </c>
      <c r="P3" s="198" t="s">
        <v>158</v>
      </c>
      <c r="Q3" s="194">
        <f>中指成交数据!G81</f>
        <v>60.43</v>
      </c>
    </row>
    <row r="4" spans="1:17">
      <c r="A4" s="200"/>
      <c r="B4" s="201"/>
      <c r="C4" s="200"/>
      <c r="D4" s="198" t="s">
        <v>159</v>
      </c>
      <c r="E4" s="199">
        <f>城研租金数据!X3</f>
        <v>58.31</v>
      </c>
      <c r="G4" s="200"/>
      <c r="H4" s="201"/>
      <c r="I4" s="200"/>
      <c r="J4" s="198" t="s">
        <v>159</v>
      </c>
      <c r="K4" s="199" t="str">
        <f>链家案例整理!AG258</f>
        <v>-</v>
      </c>
      <c r="M4" s="200"/>
      <c r="N4" s="201"/>
      <c r="O4" s="200"/>
      <c r="P4" s="198" t="s">
        <v>159</v>
      </c>
      <c r="Q4" s="194">
        <f>中指成交数据!G82</f>
        <v>57.63</v>
      </c>
    </row>
    <row r="5" spans="1:17">
      <c r="A5" s="200"/>
      <c r="B5" s="201"/>
      <c r="C5" s="202"/>
      <c r="D5" s="198" t="s">
        <v>160</v>
      </c>
      <c r="E5" s="199" t="str">
        <f>城研租金数据!X4</f>
        <v>-</v>
      </c>
      <c r="G5" s="200"/>
      <c r="H5" s="201"/>
      <c r="I5" s="202"/>
      <c r="J5" s="198" t="s">
        <v>160</v>
      </c>
      <c r="K5" s="199" t="str">
        <f>链家案例整理!AG259</f>
        <v>-</v>
      </c>
      <c r="M5" s="200"/>
      <c r="N5" s="201"/>
      <c r="O5" s="202"/>
      <c r="P5" s="198" t="s">
        <v>160</v>
      </c>
      <c r="Q5" s="194">
        <f>中指成交数据!G83</f>
        <v>53.06</v>
      </c>
    </row>
    <row r="6" spans="1:17">
      <c r="A6" s="200"/>
      <c r="B6" s="201"/>
      <c r="C6" s="196" t="s">
        <v>161</v>
      </c>
      <c r="D6" s="198" t="s">
        <v>162</v>
      </c>
      <c r="E6" s="199">
        <f>城研租金数据!X5</f>
        <v>63.09</v>
      </c>
      <c r="G6" s="200"/>
      <c r="H6" s="201"/>
      <c r="I6" s="196" t="s">
        <v>161</v>
      </c>
      <c r="J6" s="198" t="s">
        <v>162</v>
      </c>
      <c r="K6" s="199">
        <f>链家案例整理!AG260</f>
        <v>58.4</v>
      </c>
      <c r="M6" s="200"/>
      <c r="N6" s="201"/>
      <c r="O6" s="196" t="s">
        <v>161</v>
      </c>
      <c r="P6" s="198" t="s">
        <v>162</v>
      </c>
      <c r="Q6" s="194">
        <f>中指成交数据!G84</f>
        <v>54.5</v>
      </c>
    </row>
    <row r="7" spans="1:17">
      <c r="A7" s="200"/>
      <c r="B7" s="201"/>
      <c r="C7" s="200"/>
      <c r="D7" s="198" t="s">
        <v>163</v>
      </c>
      <c r="E7" s="199">
        <f>城研租金数据!X6</f>
        <v>61.27</v>
      </c>
      <c r="G7" s="200"/>
      <c r="H7" s="201"/>
      <c r="I7" s="200"/>
      <c r="J7" s="198" t="s">
        <v>163</v>
      </c>
      <c r="K7" s="199">
        <f>链家案例整理!AG261</f>
        <v>61.3</v>
      </c>
      <c r="M7" s="200"/>
      <c r="N7" s="201"/>
      <c r="O7" s="200"/>
      <c r="P7" s="198" t="s">
        <v>163</v>
      </c>
      <c r="Q7" s="194">
        <f>中指成交数据!G85</f>
        <v>61.48</v>
      </c>
    </row>
    <row r="8" spans="1:17">
      <c r="A8" s="200"/>
      <c r="B8" s="201"/>
      <c r="C8" s="202"/>
      <c r="D8" s="198" t="s">
        <v>164</v>
      </c>
      <c r="E8" s="199">
        <f>城研租金数据!X7</f>
        <v>54.38</v>
      </c>
      <c r="G8" s="200"/>
      <c r="H8" s="201"/>
      <c r="I8" s="202"/>
      <c r="J8" s="198" t="s">
        <v>164</v>
      </c>
      <c r="K8" s="199" t="str">
        <f>链家案例整理!AG262</f>
        <v>-</v>
      </c>
      <c r="M8" s="200"/>
      <c r="N8" s="201"/>
      <c r="O8" s="202"/>
      <c r="P8" s="198" t="s">
        <v>164</v>
      </c>
      <c r="Q8" s="194">
        <f>中指成交数据!G86</f>
        <v>65.59</v>
      </c>
    </row>
    <row r="9" spans="1:17">
      <c r="A9" s="200"/>
      <c r="B9" s="201"/>
      <c r="C9" s="196" t="s">
        <v>165</v>
      </c>
      <c r="D9" s="198" t="s">
        <v>166</v>
      </c>
      <c r="E9" s="199">
        <f>城研租金数据!X8</f>
        <v>57.99</v>
      </c>
      <c r="G9" s="200"/>
      <c r="H9" s="201"/>
      <c r="I9" s="196" t="s">
        <v>165</v>
      </c>
      <c r="J9" s="198" t="s">
        <v>166</v>
      </c>
      <c r="K9" s="199">
        <f>链家案例整理!AG263</f>
        <v>57.85</v>
      </c>
      <c r="M9" s="200"/>
      <c r="N9" s="201"/>
      <c r="O9" s="196" t="s">
        <v>165</v>
      </c>
      <c r="P9" s="198" t="s">
        <v>166</v>
      </c>
      <c r="Q9" s="194">
        <f>中指成交数据!G87</f>
        <v>64.84</v>
      </c>
    </row>
    <row r="10" spans="1:17">
      <c r="A10" s="200"/>
      <c r="B10" s="201"/>
      <c r="C10" s="200"/>
      <c r="D10" s="198" t="s">
        <v>167</v>
      </c>
      <c r="E10" s="199" t="str">
        <f>城研租金数据!X9</f>
        <v>-</v>
      </c>
      <c r="G10" s="200"/>
      <c r="H10" s="201"/>
      <c r="I10" s="200"/>
      <c r="J10" s="198" t="s">
        <v>167</v>
      </c>
      <c r="K10" s="199" t="str">
        <f>链家案例整理!AG264</f>
        <v>-</v>
      </c>
      <c r="M10" s="200"/>
      <c r="N10" s="201"/>
      <c r="O10" s="200"/>
      <c r="P10" s="198" t="s">
        <v>167</v>
      </c>
      <c r="Q10" s="194">
        <f>中指成交数据!G88</f>
        <v>66.56</v>
      </c>
    </row>
    <row r="11" spans="1:17">
      <c r="A11" s="200"/>
      <c r="B11" s="201"/>
      <c r="C11" s="202"/>
      <c r="D11" s="198" t="s">
        <v>168</v>
      </c>
      <c r="E11" s="199">
        <f>城研租金数据!X10</f>
        <v>72.25</v>
      </c>
      <c r="G11" s="200"/>
      <c r="H11" s="201"/>
      <c r="I11" s="202"/>
      <c r="J11" s="198" t="s">
        <v>168</v>
      </c>
      <c r="K11" s="199">
        <f>链家案例整理!AG265</f>
        <v>66.4</v>
      </c>
      <c r="M11" s="200"/>
      <c r="N11" s="201"/>
      <c r="O11" s="202"/>
      <c r="P11" s="198" t="s">
        <v>168</v>
      </c>
      <c r="Q11" s="194">
        <f>中指成交数据!G89</f>
        <v>71.63</v>
      </c>
    </row>
    <row r="12" spans="1:17">
      <c r="A12" s="200"/>
      <c r="B12" s="201"/>
      <c r="C12" s="196" t="s">
        <v>169</v>
      </c>
      <c r="D12" s="198" t="s">
        <v>170</v>
      </c>
      <c r="E12" s="199">
        <f>城研租金数据!X11</f>
        <v>63.72</v>
      </c>
      <c r="G12" s="200"/>
      <c r="H12" s="201"/>
      <c r="I12" s="196" t="s">
        <v>169</v>
      </c>
      <c r="J12" s="198" t="s">
        <v>170</v>
      </c>
      <c r="K12" s="199">
        <f>链家案例整理!AG266</f>
        <v>66.7</v>
      </c>
      <c r="M12" s="200"/>
      <c r="N12" s="201"/>
      <c r="O12" s="196" t="s">
        <v>169</v>
      </c>
      <c r="P12" s="198" t="s">
        <v>170</v>
      </c>
      <c r="Q12" s="194">
        <f>中指成交数据!G90</f>
        <v>57.46</v>
      </c>
    </row>
    <row r="13" spans="1:17">
      <c r="A13" s="200"/>
      <c r="B13" s="201"/>
      <c r="C13" s="200"/>
      <c r="D13" s="198" t="s">
        <v>171</v>
      </c>
      <c r="E13" s="199">
        <f>城研租金数据!X12</f>
        <v>62.77</v>
      </c>
      <c r="G13" s="200"/>
      <c r="H13" s="201"/>
      <c r="I13" s="200"/>
      <c r="J13" s="198" t="s">
        <v>171</v>
      </c>
      <c r="K13" s="199">
        <f>链家案例整理!AG267</f>
        <v>57.1</v>
      </c>
      <c r="M13" s="200"/>
      <c r="N13" s="201"/>
      <c r="O13" s="200"/>
      <c r="P13" s="198" t="s">
        <v>171</v>
      </c>
      <c r="Q13" s="194">
        <f>中指成交数据!G91</f>
        <v>65.27</v>
      </c>
    </row>
    <row r="14" spans="1:17">
      <c r="A14" s="202"/>
      <c r="B14" s="203"/>
      <c r="C14" s="202"/>
      <c r="D14" s="198" t="s">
        <v>172</v>
      </c>
      <c r="E14" s="199">
        <f>城研租金数据!X13</f>
        <v>57.13</v>
      </c>
      <c r="G14" s="202"/>
      <c r="H14" s="203"/>
      <c r="I14" s="202"/>
      <c r="J14" s="198" t="s">
        <v>172</v>
      </c>
      <c r="K14" s="199" t="str">
        <f>链家案例整理!AG268</f>
        <v>-</v>
      </c>
      <c r="M14" s="202"/>
      <c r="N14" s="203"/>
      <c r="O14" s="202"/>
      <c r="P14" s="198" t="s">
        <v>172</v>
      </c>
      <c r="Q14" s="194">
        <f>中指成交数据!G92</f>
        <v>64.63</v>
      </c>
    </row>
    <row r="15" spans="1:17">
      <c r="A15" s="204" t="s">
        <v>173</v>
      </c>
      <c r="B15" s="205"/>
      <c r="C15" s="205"/>
      <c r="D15" s="206"/>
      <c r="E15" s="207">
        <f>ROUND(AVERAGE(E3:E14),2)</f>
        <v>60.74</v>
      </c>
      <c r="G15" s="204" t="s">
        <v>173</v>
      </c>
      <c r="H15" s="205"/>
      <c r="I15" s="205"/>
      <c r="J15" s="206"/>
      <c r="K15" s="207">
        <f>ROUND(AVERAGE(K3:K14),2)</f>
        <v>61.29</v>
      </c>
      <c r="M15" s="204" t="s">
        <v>173</v>
      </c>
      <c r="N15" s="205"/>
      <c r="O15" s="205"/>
      <c r="P15" s="206"/>
      <c r="Q15" s="208">
        <f>ROUND(AVERAGE(Q3:Q14),2)</f>
        <v>61.92</v>
      </c>
    </row>
    <row r="16" spans="1:17">
      <c r="A16" s="194" t="s">
        <v>86</v>
      </c>
      <c r="B16" s="194" t="s">
        <v>153</v>
      </c>
      <c r="C16" s="194" t="s">
        <v>154</v>
      </c>
      <c r="D16" s="195" t="s">
        <v>155</v>
      </c>
      <c r="E16" s="194" t="s">
        <v>156</v>
      </c>
      <c r="G16" s="194" t="s">
        <v>86</v>
      </c>
      <c r="H16" s="194" t="s">
        <v>153</v>
      </c>
      <c r="I16" s="194" t="s">
        <v>154</v>
      </c>
      <c r="J16" s="195" t="s">
        <v>155</v>
      </c>
      <c r="K16" s="199" t="s">
        <v>156</v>
      </c>
      <c r="M16" s="194" t="s">
        <v>86</v>
      </c>
      <c r="N16" s="194" t="s">
        <v>153</v>
      </c>
      <c r="O16" s="194" t="s">
        <v>154</v>
      </c>
      <c r="P16" s="195" t="s">
        <v>155</v>
      </c>
      <c r="Q16" s="194" t="s">
        <v>156</v>
      </c>
    </row>
    <row r="17" spans="1:17">
      <c r="A17" s="196">
        <v>2</v>
      </c>
      <c r="B17" s="197" t="str">
        <f>中指成交数据!A74</f>
        <v>鹿海园五里</v>
      </c>
      <c r="C17" s="196" t="s">
        <v>157</v>
      </c>
      <c r="D17" s="198" t="s">
        <v>158</v>
      </c>
      <c r="E17" s="199" t="s">
        <v>174</v>
      </c>
      <c r="G17" s="196">
        <v>2</v>
      </c>
      <c r="H17" s="197" t="str">
        <f>B17</f>
        <v>鹿海园五里</v>
      </c>
      <c r="I17" s="196" t="s">
        <v>157</v>
      </c>
      <c r="J17" s="198" t="s">
        <v>158</v>
      </c>
      <c r="K17" s="199">
        <f>链家案例整理!AG270</f>
        <v>52.2</v>
      </c>
      <c r="M17" s="196">
        <v>2</v>
      </c>
      <c r="N17" s="197" t="str">
        <f>H17</f>
        <v>鹿海园五里</v>
      </c>
      <c r="O17" s="196" t="s">
        <v>157</v>
      </c>
      <c r="P17" s="198" t="s">
        <v>158</v>
      </c>
      <c r="Q17" s="194">
        <f>中指成交数据!G94</f>
        <v>49.83</v>
      </c>
    </row>
    <row r="18" spans="1:17">
      <c r="A18" s="200"/>
      <c r="B18" s="201"/>
      <c r="C18" s="200"/>
      <c r="D18" s="198" t="s">
        <v>159</v>
      </c>
      <c r="E18" s="199">
        <f>城研租金数据!X16</f>
        <v>44.94</v>
      </c>
      <c r="G18" s="200"/>
      <c r="H18" s="201"/>
      <c r="I18" s="200"/>
      <c r="J18" s="198" t="s">
        <v>159</v>
      </c>
      <c r="K18" s="199">
        <f>链家案例整理!AG271</f>
        <v>49.3</v>
      </c>
      <c r="M18" s="200"/>
      <c r="N18" s="201"/>
      <c r="O18" s="200"/>
      <c r="P18" s="198" t="s">
        <v>159</v>
      </c>
      <c r="Q18" s="194">
        <f>中指成交数据!G95</f>
        <v>51.06</v>
      </c>
    </row>
    <row r="19" spans="1:17">
      <c r="A19" s="200"/>
      <c r="B19" s="201"/>
      <c r="C19" s="202"/>
      <c r="D19" s="198" t="s">
        <v>160</v>
      </c>
      <c r="E19" s="199">
        <f>城研租金数据!X17</f>
        <v>48.15</v>
      </c>
      <c r="G19" s="200"/>
      <c r="H19" s="201"/>
      <c r="I19" s="202"/>
      <c r="J19" s="198" t="s">
        <v>160</v>
      </c>
      <c r="K19" s="199" t="str">
        <f>链家案例整理!AG272</f>
        <v>-</v>
      </c>
      <c r="M19" s="200"/>
      <c r="N19" s="201"/>
      <c r="O19" s="202"/>
      <c r="P19" s="198" t="s">
        <v>160</v>
      </c>
      <c r="Q19" s="194">
        <f>中指成交数据!G96</f>
        <v>51.51</v>
      </c>
    </row>
    <row r="20" spans="1:17">
      <c r="A20" s="200"/>
      <c r="B20" s="201"/>
      <c r="C20" s="196" t="s">
        <v>161</v>
      </c>
      <c r="D20" s="198" t="s">
        <v>162</v>
      </c>
      <c r="E20" s="199">
        <f>城研租金数据!X18</f>
        <v>39.6</v>
      </c>
      <c r="G20" s="200"/>
      <c r="H20" s="201"/>
      <c r="I20" s="196" t="s">
        <v>161</v>
      </c>
      <c r="J20" s="198" t="s">
        <v>162</v>
      </c>
      <c r="K20" s="199">
        <f>链家案例整理!AG273</f>
        <v>48</v>
      </c>
      <c r="M20" s="200"/>
      <c r="N20" s="201"/>
      <c r="O20" s="196" t="s">
        <v>161</v>
      </c>
      <c r="P20" s="198" t="s">
        <v>162</v>
      </c>
      <c r="Q20" s="194">
        <f>中指成交数据!G97</f>
        <v>64.53</v>
      </c>
    </row>
    <row r="21" spans="1:17">
      <c r="A21" s="200"/>
      <c r="B21" s="201"/>
      <c r="C21" s="200"/>
      <c r="D21" s="198" t="s">
        <v>163</v>
      </c>
      <c r="E21" s="199" t="str">
        <f>城研租金数据!X19</f>
        <v>-</v>
      </c>
      <c r="G21" s="200"/>
      <c r="H21" s="201"/>
      <c r="I21" s="200"/>
      <c r="J21" s="198" t="s">
        <v>163</v>
      </c>
      <c r="K21" s="199" t="str">
        <f>链家案例整理!AG274</f>
        <v>-</v>
      </c>
      <c r="M21" s="200"/>
      <c r="N21" s="201"/>
      <c r="O21" s="200"/>
      <c r="P21" s="198" t="s">
        <v>163</v>
      </c>
      <c r="Q21" s="194">
        <f>中指成交数据!G98</f>
        <v>62.44</v>
      </c>
    </row>
    <row r="22" spans="1:17">
      <c r="A22" s="200"/>
      <c r="B22" s="201"/>
      <c r="C22" s="202"/>
      <c r="D22" s="198" t="s">
        <v>164</v>
      </c>
      <c r="E22" s="199">
        <f>城研租金数据!X20</f>
        <v>54.04</v>
      </c>
      <c r="G22" s="200"/>
      <c r="H22" s="201"/>
      <c r="I22" s="202"/>
      <c r="J22" s="198" t="s">
        <v>164</v>
      </c>
      <c r="K22" s="199">
        <f>链家案例整理!AG275</f>
        <v>54.3</v>
      </c>
      <c r="M22" s="200"/>
      <c r="N22" s="201"/>
      <c r="O22" s="202"/>
      <c r="P22" s="198" t="s">
        <v>164</v>
      </c>
      <c r="Q22" s="194">
        <f>中指成交数据!G99</f>
        <v>65.41</v>
      </c>
    </row>
    <row r="23" spans="1:17">
      <c r="A23" s="200"/>
      <c r="B23" s="201"/>
      <c r="C23" s="196" t="s">
        <v>165</v>
      </c>
      <c r="D23" s="198" t="s">
        <v>166</v>
      </c>
      <c r="E23" s="199" t="str">
        <f>城研租金数据!X21</f>
        <v>-</v>
      </c>
      <c r="G23" s="200"/>
      <c r="H23" s="201"/>
      <c r="I23" s="196" t="s">
        <v>165</v>
      </c>
      <c r="J23" s="198" t="s">
        <v>166</v>
      </c>
      <c r="K23" s="199" t="str">
        <f>链家案例整理!AG276</f>
        <v>-</v>
      </c>
      <c r="M23" s="200"/>
      <c r="N23" s="201"/>
      <c r="O23" s="196" t="s">
        <v>165</v>
      </c>
      <c r="P23" s="198" t="s">
        <v>166</v>
      </c>
      <c r="Q23" s="194">
        <f>中指成交数据!G100</f>
        <v>71.12</v>
      </c>
    </row>
    <row r="24" spans="1:17">
      <c r="A24" s="200"/>
      <c r="B24" s="201"/>
      <c r="C24" s="200"/>
      <c r="D24" s="198" t="s">
        <v>167</v>
      </c>
      <c r="E24" s="199">
        <f>城研租金数据!X22</f>
        <v>40.88</v>
      </c>
      <c r="G24" s="200"/>
      <c r="H24" s="201"/>
      <c r="I24" s="200"/>
      <c r="J24" s="198" t="s">
        <v>167</v>
      </c>
      <c r="K24" s="199" t="str">
        <f>链家案例整理!AG277</f>
        <v>-</v>
      </c>
      <c r="M24" s="200"/>
      <c r="N24" s="201"/>
      <c r="O24" s="200"/>
      <c r="P24" s="198" t="s">
        <v>167</v>
      </c>
      <c r="Q24" s="194">
        <f>中指成交数据!G101</f>
        <v>69.78</v>
      </c>
    </row>
    <row r="25" spans="1:17">
      <c r="A25" s="200"/>
      <c r="B25" s="201"/>
      <c r="C25" s="202"/>
      <c r="D25" s="198" t="s">
        <v>168</v>
      </c>
      <c r="E25" s="199">
        <f>城研租金数据!X23</f>
        <v>46.71</v>
      </c>
      <c r="G25" s="200"/>
      <c r="H25" s="201"/>
      <c r="I25" s="202"/>
      <c r="J25" s="198" t="s">
        <v>168</v>
      </c>
      <c r="K25" s="199">
        <f>链家案例整理!AG278</f>
        <v>53.45</v>
      </c>
      <c r="M25" s="200"/>
      <c r="N25" s="201"/>
      <c r="O25" s="202"/>
      <c r="P25" s="198" t="s">
        <v>168</v>
      </c>
      <c r="Q25" s="194">
        <f>中指成交数据!G102</f>
        <v>71.96</v>
      </c>
    </row>
    <row r="26" spans="1:17">
      <c r="A26" s="200"/>
      <c r="B26" s="201"/>
      <c r="C26" s="196" t="s">
        <v>169</v>
      </c>
      <c r="D26" s="198" t="s">
        <v>170</v>
      </c>
      <c r="E26" s="199">
        <f>城研租金数据!X24</f>
        <v>54.87</v>
      </c>
      <c r="G26" s="200"/>
      <c r="H26" s="201"/>
      <c r="I26" s="196" t="s">
        <v>169</v>
      </c>
      <c r="J26" s="198" t="s">
        <v>170</v>
      </c>
      <c r="K26" s="199">
        <f>链家案例整理!AG279</f>
        <v>54.9</v>
      </c>
      <c r="M26" s="200"/>
      <c r="N26" s="201"/>
      <c r="O26" s="196" t="s">
        <v>169</v>
      </c>
      <c r="P26" s="198" t="s">
        <v>170</v>
      </c>
      <c r="Q26" s="194">
        <f>中指成交数据!G103</f>
        <v>69.67</v>
      </c>
    </row>
    <row r="27" spans="1:17">
      <c r="A27" s="200"/>
      <c r="B27" s="201"/>
      <c r="C27" s="200"/>
      <c r="D27" s="198" t="s">
        <v>171</v>
      </c>
      <c r="E27" s="199">
        <f>城研租金数据!X25</f>
        <v>52.96</v>
      </c>
      <c r="G27" s="200"/>
      <c r="H27" s="201"/>
      <c r="I27" s="200"/>
      <c r="J27" s="198" t="s">
        <v>171</v>
      </c>
      <c r="K27" s="199">
        <f>链家案例整理!AG280</f>
        <v>50.4</v>
      </c>
      <c r="M27" s="200"/>
      <c r="N27" s="201"/>
      <c r="O27" s="200"/>
      <c r="P27" s="198" t="s">
        <v>171</v>
      </c>
      <c r="Q27" s="194">
        <f>中指成交数据!G104</f>
        <v>67.73</v>
      </c>
    </row>
    <row r="28" spans="1:17">
      <c r="A28" s="202"/>
      <c r="B28" s="203"/>
      <c r="C28" s="202"/>
      <c r="D28" s="198" t="s">
        <v>172</v>
      </c>
      <c r="E28" s="199">
        <f>城研租金数据!X26</f>
        <v>51.16</v>
      </c>
      <c r="G28" s="202"/>
      <c r="H28" s="203"/>
      <c r="I28" s="202"/>
      <c r="J28" s="198" t="s">
        <v>172</v>
      </c>
      <c r="K28" s="199">
        <f>链家案例整理!AG281</f>
        <v>46.7</v>
      </c>
      <c r="M28" s="202"/>
      <c r="N28" s="203"/>
      <c r="O28" s="202"/>
      <c r="P28" s="198" t="s">
        <v>172</v>
      </c>
      <c r="Q28" s="194">
        <f>中指成交数据!G105</f>
        <v>65.45</v>
      </c>
    </row>
    <row r="29" spans="1:17">
      <c r="A29" s="204" t="s">
        <v>173</v>
      </c>
      <c r="B29" s="205"/>
      <c r="C29" s="205"/>
      <c r="D29" s="206"/>
      <c r="E29" s="207">
        <f>ROUND(AVERAGE(E17:E28),2)</f>
        <v>48.15</v>
      </c>
      <c r="G29" s="204" t="s">
        <v>173</v>
      </c>
      <c r="H29" s="205"/>
      <c r="I29" s="205"/>
      <c r="J29" s="206"/>
      <c r="K29" s="207">
        <f>ROUND(AVERAGE(K17:K28),2)</f>
        <v>51.16</v>
      </c>
      <c r="M29" s="204" t="s">
        <v>173</v>
      </c>
      <c r="N29" s="205"/>
      <c r="O29" s="205"/>
      <c r="P29" s="206"/>
      <c r="Q29" s="208">
        <f>ROUND(AVERAGE(Q17:Q28),2)</f>
        <v>63.37</v>
      </c>
    </row>
    <row r="30" spans="1:17">
      <c r="A30" s="194" t="s">
        <v>86</v>
      </c>
      <c r="B30" s="194" t="s">
        <v>153</v>
      </c>
      <c r="C30" s="194" t="s">
        <v>154</v>
      </c>
      <c r="D30" s="195" t="s">
        <v>155</v>
      </c>
      <c r="E30" s="194" t="s">
        <v>156</v>
      </c>
      <c r="G30" s="194" t="s">
        <v>86</v>
      </c>
      <c r="H30" s="194" t="s">
        <v>153</v>
      </c>
      <c r="I30" s="194" t="s">
        <v>154</v>
      </c>
      <c r="J30" s="195" t="s">
        <v>155</v>
      </c>
      <c r="K30" s="199" t="s">
        <v>156</v>
      </c>
      <c r="M30" s="194" t="s">
        <v>86</v>
      </c>
      <c r="N30" s="194" t="s">
        <v>153</v>
      </c>
      <c r="O30" s="194" t="s">
        <v>154</v>
      </c>
      <c r="P30" s="195" t="s">
        <v>155</v>
      </c>
      <c r="Q30" s="194" t="s">
        <v>156</v>
      </c>
    </row>
    <row r="31" spans="1:17">
      <c r="A31" s="196">
        <v>3</v>
      </c>
      <c r="B31" s="197" t="str">
        <f>中指成交数据!A73</f>
        <v>南海家园四里</v>
      </c>
      <c r="C31" s="196" t="s">
        <v>157</v>
      </c>
      <c r="D31" s="198" t="s">
        <v>158</v>
      </c>
      <c r="E31" s="194">
        <f>城研租金数据!X28</f>
        <v>68.84</v>
      </c>
      <c r="G31" s="196">
        <v>3</v>
      </c>
      <c r="H31" s="197" t="str">
        <f>B31</f>
        <v>南海家园四里</v>
      </c>
      <c r="I31" s="196" t="s">
        <v>157</v>
      </c>
      <c r="J31" s="198" t="s">
        <v>158</v>
      </c>
      <c r="K31" s="199">
        <f>链家案例整理!AG283</f>
        <v>51.7</v>
      </c>
      <c r="M31" s="196">
        <v>3</v>
      </c>
      <c r="N31" s="197" t="str">
        <f>H31</f>
        <v>南海家园四里</v>
      </c>
      <c r="O31" s="196" t="s">
        <v>157</v>
      </c>
      <c r="P31" s="198" t="s">
        <v>158</v>
      </c>
      <c r="Q31" s="194">
        <f>中指成交数据!G107</f>
        <v>53.59</v>
      </c>
    </row>
    <row r="32" spans="1:17">
      <c r="A32" s="200"/>
      <c r="B32" s="201"/>
      <c r="C32" s="200"/>
      <c r="D32" s="198" t="s">
        <v>159</v>
      </c>
      <c r="E32" s="194">
        <f>城研租金数据!X29</f>
        <v>59.45</v>
      </c>
      <c r="G32" s="200"/>
      <c r="H32" s="201"/>
      <c r="I32" s="200"/>
      <c r="J32" s="198" t="s">
        <v>159</v>
      </c>
      <c r="K32" s="199">
        <f>链家案例整理!AG284</f>
        <v>55.6</v>
      </c>
      <c r="M32" s="200"/>
      <c r="N32" s="201"/>
      <c r="O32" s="200"/>
      <c r="P32" s="198" t="s">
        <v>159</v>
      </c>
      <c r="Q32" s="194">
        <f>中指成交数据!G108</f>
        <v>53.7</v>
      </c>
    </row>
    <row r="33" spans="1:17">
      <c r="A33" s="200"/>
      <c r="B33" s="201"/>
      <c r="C33" s="202"/>
      <c r="D33" s="198" t="s">
        <v>160</v>
      </c>
      <c r="E33" s="194">
        <f>城研租金数据!X30</f>
        <v>53.26</v>
      </c>
      <c r="G33" s="200"/>
      <c r="H33" s="201"/>
      <c r="I33" s="202"/>
      <c r="J33" s="198" t="s">
        <v>160</v>
      </c>
      <c r="K33" s="199">
        <f>链家案例整理!AG285</f>
        <v>47.7</v>
      </c>
      <c r="M33" s="200"/>
      <c r="N33" s="201"/>
      <c r="O33" s="202"/>
      <c r="P33" s="198" t="s">
        <v>160</v>
      </c>
      <c r="Q33" s="194">
        <f>中指成交数据!G109</f>
        <v>53.42</v>
      </c>
    </row>
    <row r="34" spans="1:17">
      <c r="A34" s="200"/>
      <c r="B34" s="201"/>
      <c r="C34" s="196" t="s">
        <v>161</v>
      </c>
      <c r="D34" s="198" t="s">
        <v>162</v>
      </c>
      <c r="E34" s="194">
        <f>城研租金数据!X31</f>
        <v>50.18</v>
      </c>
      <c r="G34" s="200"/>
      <c r="H34" s="201"/>
      <c r="I34" s="196" t="s">
        <v>161</v>
      </c>
      <c r="J34" s="198" t="s">
        <v>162</v>
      </c>
      <c r="K34" s="199" t="str">
        <f>链家案例整理!AG286</f>
        <v>-</v>
      </c>
      <c r="M34" s="200"/>
      <c r="N34" s="201"/>
      <c r="O34" s="196" t="s">
        <v>161</v>
      </c>
      <c r="P34" s="198" t="s">
        <v>162</v>
      </c>
      <c r="Q34" s="194">
        <f>中指成交数据!G110</f>
        <v>58.19</v>
      </c>
    </row>
    <row r="35" spans="1:17">
      <c r="A35" s="200"/>
      <c r="B35" s="201"/>
      <c r="C35" s="200"/>
      <c r="D35" s="198" t="s">
        <v>163</v>
      </c>
      <c r="E35" s="194">
        <f>城研租金数据!X32</f>
        <v>48.69</v>
      </c>
      <c r="G35" s="200"/>
      <c r="H35" s="201"/>
      <c r="I35" s="200"/>
      <c r="J35" s="198" t="s">
        <v>163</v>
      </c>
      <c r="K35" s="199">
        <f>链家案例整理!AG287</f>
        <v>66.9</v>
      </c>
      <c r="M35" s="200"/>
      <c r="N35" s="201"/>
      <c r="O35" s="200"/>
      <c r="P35" s="198" t="s">
        <v>163</v>
      </c>
      <c r="Q35" s="194">
        <f>中指成交数据!G111</f>
        <v>55.89</v>
      </c>
    </row>
    <row r="36" spans="1:17">
      <c r="A36" s="200"/>
      <c r="B36" s="201"/>
      <c r="C36" s="202"/>
      <c r="D36" s="198" t="s">
        <v>164</v>
      </c>
      <c r="E36" s="194">
        <f>城研租金数据!X33</f>
        <v>48.82</v>
      </c>
      <c r="G36" s="200"/>
      <c r="H36" s="201"/>
      <c r="I36" s="202"/>
      <c r="J36" s="198" t="s">
        <v>164</v>
      </c>
      <c r="K36" s="199">
        <f>链家案例整理!AG288</f>
        <v>58.8</v>
      </c>
      <c r="M36" s="200"/>
      <c r="N36" s="201"/>
      <c r="O36" s="202"/>
      <c r="P36" s="198" t="s">
        <v>164</v>
      </c>
      <c r="Q36" s="194">
        <f>中指成交数据!G112</f>
        <v>55.26</v>
      </c>
    </row>
    <row r="37" spans="1:17">
      <c r="A37" s="200"/>
      <c r="B37" s="201"/>
      <c r="C37" s="196" t="s">
        <v>165</v>
      </c>
      <c r="D37" s="198" t="s">
        <v>166</v>
      </c>
      <c r="E37" s="194">
        <f>城研租金数据!X34</f>
        <v>42.53</v>
      </c>
      <c r="G37" s="200"/>
      <c r="H37" s="201"/>
      <c r="I37" s="196" t="s">
        <v>165</v>
      </c>
      <c r="J37" s="198" t="s">
        <v>166</v>
      </c>
      <c r="K37" s="199" t="str">
        <f>链家案例整理!AG289</f>
        <v>-</v>
      </c>
      <c r="M37" s="200"/>
      <c r="N37" s="201"/>
      <c r="O37" s="196" t="s">
        <v>165</v>
      </c>
      <c r="P37" s="198" t="s">
        <v>166</v>
      </c>
      <c r="Q37" s="194">
        <f>中指成交数据!G113</f>
        <v>56.05</v>
      </c>
    </row>
    <row r="38" spans="1:17">
      <c r="A38" s="200"/>
      <c r="B38" s="201"/>
      <c r="C38" s="200"/>
      <c r="D38" s="198" t="s">
        <v>167</v>
      </c>
      <c r="E38" s="194">
        <f>城研租金数据!X35</f>
        <v>54.4</v>
      </c>
      <c r="G38" s="200"/>
      <c r="H38" s="201"/>
      <c r="I38" s="200"/>
      <c r="J38" s="198" t="s">
        <v>167</v>
      </c>
      <c r="K38" s="199">
        <f>链家案例整理!AG290</f>
        <v>42.8</v>
      </c>
      <c r="M38" s="200"/>
      <c r="N38" s="201"/>
      <c r="O38" s="200"/>
      <c r="P38" s="198" t="s">
        <v>167</v>
      </c>
      <c r="Q38" s="194">
        <f>中指成交数据!G114</f>
        <v>56.64</v>
      </c>
    </row>
    <row r="39" spans="1:17">
      <c r="A39" s="200"/>
      <c r="B39" s="201"/>
      <c r="C39" s="202"/>
      <c r="D39" s="198" t="s">
        <v>168</v>
      </c>
      <c r="E39" s="194">
        <f>城研租金数据!X36</f>
        <v>48.09</v>
      </c>
      <c r="G39" s="200"/>
      <c r="H39" s="201"/>
      <c r="I39" s="202"/>
      <c r="J39" s="198" t="s">
        <v>168</v>
      </c>
      <c r="K39" s="199">
        <f>链家案例整理!AG291</f>
        <v>51.3</v>
      </c>
      <c r="M39" s="200"/>
      <c r="N39" s="201"/>
      <c r="O39" s="202"/>
      <c r="P39" s="198" t="s">
        <v>168</v>
      </c>
      <c r="Q39" s="194">
        <f>中指成交数据!G115</f>
        <v>58.65</v>
      </c>
    </row>
    <row r="40" spans="1:17">
      <c r="A40" s="200"/>
      <c r="B40" s="201"/>
      <c r="C40" s="196" t="s">
        <v>169</v>
      </c>
      <c r="D40" s="198" t="s">
        <v>170</v>
      </c>
      <c r="E40" s="194">
        <f>城研租金数据!X37</f>
        <v>52.67</v>
      </c>
      <c r="G40" s="200"/>
      <c r="H40" s="201"/>
      <c r="I40" s="196" t="s">
        <v>169</v>
      </c>
      <c r="J40" s="198" t="s">
        <v>170</v>
      </c>
      <c r="K40" s="199">
        <f>链家案例整理!AG292</f>
        <v>50.3</v>
      </c>
      <c r="M40" s="200"/>
      <c r="N40" s="201"/>
      <c r="O40" s="196" t="s">
        <v>169</v>
      </c>
      <c r="P40" s="198" t="s">
        <v>170</v>
      </c>
      <c r="Q40" s="194">
        <f>中指成交数据!G116</f>
        <v>58.76</v>
      </c>
    </row>
    <row r="41" spans="1:17">
      <c r="A41" s="200"/>
      <c r="B41" s="201"/>
      <c r="C41" s="200"/>
      <c r="D41" s="198" t="s">
        <v>171</v>
      </c>
      <c r="E41" s="194">
        <f>城研租金数据!X38</f>
        <v>55.36</v>
      </c>
      <c r="G41" s="200"/>
      <c r="H41" s="201"/>
      <c r="I41" s="200"/>
      <c r="J41" s="198" t="s">
        <v>171</v>
      </c>
      <c r="K41" s="199">
        <f>链家案例整理!AG293</f>
        <v>57.9333333333333</v>
      </c>
      <c r="M41" s="200"/>
      <c r="N41" s="201"/>
      <c r="O41" s="200"/>
      <c r="P41" s="198" t="s">
        <v>171</v>
      </c>
      <c r="Q41" s="194">
        <f>中指成交数据!G117</f>
        <v>57.85</v>
      </c>
    </row>
    <row r="42" spans="1:17">
      <c r="A42" s="202"/>
      <c r="B42" s="203"/>
      <c r="C42" s="202"/>
      <c r="D42" s="198" t="s">
        <v>172</v>
      </c>
      <c r="E42" s="194">
        <f>城研租金数据!X39</f>
        <v>58.56</v>
      </c>
      <c r="G42" s="202"/>
      <c r="H42" s="203"/>
      <c r="I42" s="202"/>
      <c r="J42" s="198" t="s">
        <v>172</v>
      </c>
      <c r="K42" s="199">
        <f>链家案例整理!AG294</f>
        <v>73.5</v>
      </c>
      <c r="M42" s="202"/>
      <c r="N42" s="203"/>
      <c r="O42" s="202"/>
      <c r="P42" s="198" t="s">
        <v>172</v>
      </c>
      <c r="Q42" s="194">
        <f>中指成交数据!G118</f>
        <v>56.77</v>
      </c>
    </row>
    <row r="43" spans="1:17">
      <c r="A43" s="204" t="s">
        <v>173</v>
      </c>
      <c r="B43" s="205"/>
      <c r="C43" s="205"/>
      <c r="D43" s="206"/>
      <c r="E43" s="208">
        <f>ROUND(AVERAGE(E31:E42),2)</f>
        <v>53.4</v>
      </c>
      <c r="G43" s="204" t="s">
        <v>173</v>
      </c>
      <c r="H43" s="205"/>
      <c r="I43" s="205"/>
      <c r="J43" s="206"/>
      <c r="K43" s="207">
        <f>ROUND(AVERAGE(K31:K42),2)</f>
        <v>55.65</v>
      </c>
      <c r="M43" s="204" t="s">
        <v>173</v>
      </c>
      <c r="N43" s="205"/>
      <c r="O43" s="205"/>
      <c r="P43" s="206"/>
      <c r="Q43" s="208">
        <f>ROUND(AVERAGE(Q31:Q42),2)</f>
        <v>56.23</v>
      </c>
    </row>
    <row r="44" spans="1:17">
      <c r="A44" s="194" t="s">
        <v>86</v>
      </c>
      <c r="B44" s="194" t="s">
        <v>153</v>
      </c>
      <c r="C44" s="194" t="s">
        <v>154</v>
      </c>
      <c r="D44" s="195" t="s">
        <v>155</v>
      </c>
      <c r="E44" s="194" t="s">
        <v>156</v>
      </c>
      <c r="G44" s="194" t="s">
        <v>86</v>
      </c>
      <c r="H44" s="194" t="s">
        <v>153</v>
      </c>
      <c r="I44" s="194" t="s">
        <v>154</v>
      </c>
      <c r="J44" s="195" t="s">
        <v>155</v>
      </c>
      <c r="K44" s="199" t="s">
        <v>156</v>
      </c>
      <c r="M44" s="194" t="s">
        <v>86</v>
      </c>
      <c r="N44" s="194" t="s">
        <v>153</v>
      </c>
      <c r="O44" s="194" t="s">
        <v>154</v>
      </c>
      <c r="P44" s="195" t="s">
        <v>155</v>
      </c>
      <c r="Q44" s="194" t="s">
        <v>156</v>
      </c>
    </row>
    <row r="45" spans="1:17">
      <c r="A45" s="196">
        <v>4</v>
      </c>
      <c r="B45" s="197" t="str">
        <f>城研租金数据!U41</f>
        <v>中信新城西区</v>
      </c>
      <c r="C45" s="196" t="s">
        <v>157</v>
      </c>
      <c r="D45" s="198" t="s">
        <v>158</v>
      </c>
      <c r="E45" s="194">
        <f>城研租金数据!X41</f>
        <v>53.98</v>
      </c>
      <c r="G45" s="196">
        <v>4</v>
      </c>
      <c r="H45" s="197" t="str">
        <f>B45</f>
        <v>中信新城西区</v>
      </c>
      <c r="I45" s="196" t="s">
        <v>157</v>
      </c>
      <c r="J45" s="198" t="s">
        <v>158</v>
      </c>
      <c r="K45" s="199">
        <f>链家案例整理!AG296</f>
        <v>52.8</v>
      </c>
      <c r="M45" s="196">
        <v>4</v>
      </c>
      <c r="N45" s="197" t="str">
        <f>H45</f>
        <v>中信新城西区</v>
      </c>
      <c r="O45" s="196" t="s">
        <v>157</v>
      </c>
      <c r="P45" s="198" t="s">
        <v>158</v>
      </c>
      <c r="Q45" s="194">
        <f>中指成交数据!G120</f>
        <v>64.39</v>
      </c>
    </row>
    <row r="46" spans="1:17">
      <c r="A46" s="200"/>
      <c r="B46" s="201"/>
      <c r="C46" s="200"/>
      <c r="D46" s="198" t="s">
        <v>159</v>
      </c>
      <c r="E46" s="194">
        <f>城研租金数据!X42</f>
        <v>57.61</v>
      </c>
      <c r="G46" s="200"/>
      <c r="H46" s="201"/>
      <c r="I46" s="200"/>
      <c r="J46" s="198" t="s">
        <v>159</v>
      </c>
      <c r="K46" s="199">
        <f>链家案例整理!AG297</f>
        <v>67.1</v>
      </c>
      <c r="M46" s="200"/>
      <c r="N46" s="201"/>
      <c r="O46" s="200"/>
      <c r="P46" s="198" t="s">
        <v>159</v>
      </c>
      <c r="Q46" s="194">
        <f>中指成交数据!G121</f>
        <v>65.28</v>
      </c>
    </row>
    <row r="47" spans="1:17">
      <c r="A47" s="200"/>
      <c r="B47" s="201"/>
      <c r="C47" s="202"/>
      <c r="D47" s="198" t="s">
        <v>160</v>
      </c>
      <c r="E47" s="194">
        <f>城研租金数据!X43</f>
        <v>52.84</v>
      </c>
      <c r="G47" s="200"/>
      <c r="H47" s="201"/>
      <c r="I47" s="202"/>
      <c r="J47" s="198" t="s">
        <v>160</v>
      </c>
      <c r="K47" s="199" t="str">
        <f>链家案例整理!AG298</f>
        <v>-</v>
      </c>
      <c r="M47" s="200"/>
      <c r="N47" s="201"/>
      <c r="O47" s="202"/>
      <c r="P47" s="198" t="s">
        <v>160</v>
      </c>
      <c r="Q47" s="194">
        <f>中指成交数据!G122</f>
        <v>64.29</v>
      </c>
    </row>
    <row r="48" spans="1:17">
      <c r="A48" s="200"/>
      <c r="B48" s="201"/>
      <c r="C48" s="196" t="s">
        <v>161</v>
      </c>
      <c r="D48" s="198" t="s">
        <v>162</v>
      </c>
      <c r="E48" s="194">
        <f>城研租金数据!X44</f>
        <v>52.29</v>
      </c>
      <c r="G48" s="200"/>
      <c r="H48" s="201"/>
      <c r="I48" s="196" t="s">
        <v>161</v>
      </c>
      <c r="J48" s="198" t="s">
        <v>162</v>
      </c>
      <c r="K48" s="199">
        <f>链家案例整理!AG299</f>
        <v>49.1</v>
      </c>
      <c r="M48" s="200"/>
      <c r="N48" s="201"/>
      <c r="O48" s="196" t="s">
        <v>161</v>
      </c>
      <c r="P48" s="198" t="s">
        <v>162</v>
      </c>
      <c r="Q48" s="194">
        <f>中指成交数据!G123</f>
        <v>64.27</v>
      </c>
    </row>
    <row r="49" spans="1:17">
      <c r="A49" s="200"/>
      <c r="B49" s="201"/>
      <c r="C49" s="200"/>
      <c r="D49" s="198" t="s">
        <v>163</v>
      </c>
      <c r="E49" s="194">
        <f>城研租金数据!X45</f>
        <v>55.59</v>
      </c>
      <c r="G49" s="200"/>
      <c r="H49" s="201"/>
      <c r="I49" s="200"/>
      <c r="J49" s="198" t="s">
        <v>163</v>
      </c>
      <c r="K49" s="199">
        <f>链家案例整理!AG300</f>
        <v>55.6</v>
      </c>
      <c r="M49" s="200"/>
      <c r="N49" s="201"/>
      <c r="O49" s="200"/>
      <c r="P49" s="198" t="s">
        <v>163</v>
      </c>
      <c r="Q49" s="194">
        <f>中指成交数据!G124</f>
        <v>63.96</v>
      </c>
    </row>
    <row r="50" spans="1:17">
      <c r="A50" s="200"/>
      <c r="B50" s="201"/>
      <c r="C50" s="202"/>
      <c r="D50" s="198" t="s">
        <v>164</v>
      </c>
      <c r="E50" s="194">
        <f>城研租金数据!X46</f>
        <v>57.13</v>
      </c>
      <c r="G50" s="200"/>
      <c r="H50" s="201"/>
      <c r="I50" s="202"/>
      <c r="J50" s="198" t="s">
        <v>164</v>
      </c>
      <c r="K50" s="199" t="str">
        <f>链家案例整理!AG301</f>
        <v>-</v>
      </c>
      <c r="M50" s="200"/>
      <c r="N50" s="201"/>
      <c r="O50" s="202"/>
      <c r="P50" s="198" t="s">
        <v>164</v>
      </c>
      <c r="Q50" s="194">
        <f>中指成交数据!G125</f>
        <v>63.64</v>
      </c>
    </row>
    <row r="51" spans="1:17">
      <c r="A51" s="200"/>
      <c r="B51" s="201"/>
      <c r="C51" s="196" t="s">
        <v>165</v>
      </c>
      <c r="D51" s="198" t="s">
        <v>166</v>
      </c>
      <c r="E51" s="194">
        <f>城研租金数据!X47</f>
        <v>56.44</v>
      </c>
      <c r="G51" s="200"/>
      <c r="H51" s="201"/>
      <c r="I51" s="196" t="s">
        <v>165</v>
      </c>
      <c r="J51" s="198" t="s">
        <v>166</v>
      </c>
      <c r="K51" s="199">
        <f>链家案例整理!AG302</f>
        <v>55.7</v>
      </c>
      <c r="M51" s="200"/>
      <c r="N51" s="201"/>
      <c r="O51" s="196" t="s">
        <v>165</v>
      </c>
      <c r="P51" s="198" t="s">
        <v>166</v>
      </c>
      <c r="Q51" s="194">
        <f>中指成交数据!G126</f>
        <v>62.89</v>
      </c>
    </row>
    <row r="52" spans="1:17">
      <c r="A52" s="200"/>
      <c r="B52" s="201"/>
      <c r="C52" s="200"/>
      <c r="D52" s="198" t="s">
        <v>167</v>
      </c>
      <c r="E52" s="194">
        <f>城研租金数据!X48</f>
        <v>58.02</v>
      </c>
      <c r="G52" s="200"/>
      <c r="H52" s="201"/>
      <c r="I52" s="200"/>
      <c r="J52" s="198" t="s">
        <v>167</v>
      </c>
      <c r="K52" s="199">
        <f>链家案例整理!AG303</f>
        <v>62.5</v>
      </c>
      <c r="M52" s="200"/>
      <c r="N52" s="201"/>
      <c r="O52" s="200"/>
      <c r="P52" s="198" t="s">
        <v>167</v>
      </c>
      <c r="Q52" s="194">
        <f>中指成交数据!G127</f>
        <v>62.84</v>
      </c>
    </row>
    <row r="53" spans="1:17">
      <c r="A53" s="200"/>
      <c r="B53" s="201"/>
      <c r="C53" s="202"/>
      <c r="D53" s="198" t="s">
        <v>168</v>
      </c>
      <c r="E53" s="194">
        <f>城研租金数据!X49</f>
        <v>58.08</v>
      </c>
      <c r="G53" s="200"/>
      <c r="H53" s="201"/>
      <c r="I53" s="202"/>
      <c r="J53" s="198" t="s">
        <v>168</v>
      </c>
      <c r="K53" s="199" t="str">
        <f>链家案例整理!AG304</f>
        <v>-</v>
      </c>
      <c r="M53" s="200"/>
      <c r="N53" s="201"/>
      <c r="O53" s="202"/>
      <c r="P53" s="198" t="s">
        <v>168</v>
      </c>
      <c r="Q53" s="194">
        <f>中指成交数据!G128</f>
        <v>64.38</v>
      </c>
    </row>
    <row r="54" spans="1:17">
      <c r="A54" s="200"/>
      <c r="B54" s="201"/>
      <c r="C54" s="196" t="s">
        <v>169</v>
      </c>
      <c r="D54" s="198" t="s">
        <v>170</v>
      </c>
      <c r="E54" s="194">
        <f>城研租金数据!X50</f>
        <v>63.08</v>
      </c>
      <c r="G54" s="200"/>
      <c r="H54" s="201"/>
      <c r="I54" s="196" t="s">
        <v>169</v>
      </c>
      <c r="J54" s="198" t="s">
        <v>170</v>
      </c>
      <c r="K54" s="199">
        <f>链家案例整理!AG305</f>
        <v>57.65</v>
      </c>
      <c r="M54" s="200"/>
      <c r="N54" s="201"/>
      <c r="O54" s="196" t="s">
        <v>169</v>
      </c>
      <c r="P54" s="198" t="s">
        <v>170</v>
      </c>
      <c r="Q54" s="194">
        <f>中指成交数据!G129</f>
        <v>66.21</v>
      </c>
    </row>
    <row r="55" spans="1:17">
      <c r="A55" s="200"/>
      <c r="B55" s="201"/>
      <c r="C55" s="200"/>
      <c r="D55" s="198" t="s">
        <v>171</v>
      </c>
      <c r="E55" s="194">
        <f>城研租金数据!X51</f>
        <v>61.76</v>
      </c>
      <c r="G55" s="200"/>
      <c r="H55" s="201"/>
      <c r="I55" s="200"/>
      <c r="J55" s="198" t="s">
        <v>171</v>
      </c>
      <c r="K55" s="199">
        <f>链家案例整理!AG306</f>
        <v>54.2</v>
      </c>
      <c r="M55" s="200"/>
      <c r="N55" s="201"/>
      <c r="O55" s="200"/>
      <c r="P55" s="198" t="s">
        <v>171</v>
      </c>
      <c r="Q55" s="194">
        <f>中指成交数据!G130</f>
        <v>64.74</v>
      </c>
    </row>
    <row r="56" spans="1:17">
      <c r="A56" s="202"/>
      <c r="B56" s="203"/>
      <c r="C56" s="202"/>
      <c r="D56" s="198" t="s">
        <v>172</v>
      </c>
      <c r="E56" s="194">
        <f>城研租金数据!X52</f>
        <v>61.34</v>
      </c>
      <c r="G56" s="202"/>
      <c r="H56" s="203"/>
      <c r="I56" s="202"/>
      <c r="J56" s="198" t="s">
        <v>172</v>
      </c>
      <c r="K56" s="199">
        <f>链家案例整理!AG307</f>
        <v>52.1</v>
      </c>
      <c r="M56" s="202"/>
      <c r="N56" s="203"/>
      <c r="O56" s="202"/>
      <c r="P56" s="198" t="s">
        <v>172</v>
      </c>
      <c r="Q56" s="194">
        <f>中指成交数据!G131</f>
        <v>65.38</v>
      </c>
    </row>
    <row r="57" spans="1:17">
      <c r="A57" s="204" t="s">
        <v>173</v>
      </c>
      <c r="B57" s="205"/>
      <c r="C57" s="205"/>
      <c r="D57" s="206"/>
      <c r="E57" s="208">
        <f>ROUND(AVERAGE(E45:E56),2)</f>
        <v>57.35</v>
      </c>
      <c r="G57" s="204" t="s">
        <v>173</v>
      </c>
      <c r="H57" s="205"/>
      <c r="I57" s="205"/>
      <c r="J57" s="206"/>
      <c r="K57" s="207">
        <f>ROUND(AVERAGE(K45:K56),2)</f>
        <v>56.31</v>
      </c>
      <c r="M57" s="204" t="s">
        <v>173</v>
      </c>
      <c r="N57" s="205"/>
      <c r="O57" s="205"/>
      <c r="P57" s="206"/>
      <c r="Q57" s="208">
        <f>ROUND(AVERAGE(Q45:Q56),2)</f>
        <v>64.36</v>
      </c>
    </row>
    <row r="60" spans="1:11">
      <c r="A60" s="209" t="s">
        <v>175</v>
      </c>
      <c r="B60" s="210"/>
      <c r="C60" s="210"/>
      <c r="D60" s="210"/>
      <c r="E60" s="210"/>
      <c r="F60" s="210"/>
      <c r="G60" s="210"/>
      <c r="H60" s="210"/>
      <c r="I60" s="210"/>
      <c r="J60" s="216"/>
      <c r="K60" s="217"/>
    </row>
    <row r="61" ht="27.6" spans="1:17">
      <c r="A61" s="211" t="s">
        <v>86</v>
      </c>
      <c r="B61" s="211" t="s">
        <v>153</v>
      </c>
      <c r="C61" s="211" t="s">
        <v>176</v>
      </c>
      <c r="D61" s="212" t="s">
        <v>177</v>
      </c>
      <c r="E61" s="211" t="s">
        <v>178</v>
      </c>
      <c r="F61" s="211" t="s">
        <v>173</v>
      </c>
      <c r="G61" s="211" t="s">
        <v>80</v>
      </c>
      <c r="H61" s="211" t="s">
        <v>179</v>
      </c>
      <c r="I61" s="211" t="s">
        <v>180</v>
      </c>
      <c r="J61" s="211" t="s">
        <v>181</v>
      </c>
      <c r="K61" s="218" t="s">
        <v>182</v>
      </c>
      <c r="L61" s="219"/>
      <c r="M61" s="219"/>
      <c r="N61" s="219"/>
      <c r="O61" s="219"/>
      <c r="P61" s="219"/>
      <c r="Q61" s="219"/>
    </row>
    <row r="62" spans="1:12">
      <c r="A62" s="213">
        <v>1</v>
      </c>
      <c r="B62" s="214" t="str">
        <f>B3</f>
        <v>悦廷</v>
      </c>
      <c r="C62" s="213">
        <f>E15</f>
        <v>60.74</v>
      </c>
      <c r="D62" s="213">
        <f>K15</f>
        <v>61.29</v>
      </c>
      <c r="E62" s="213">
        <f>Q15</f>
        <v>61.92</v>
      </c>
      <c r="F62" s="213">
        <f t="shared" ref="F62:F65" si="0">ROUND(AVERAGE(C62:E62),2)</f>
        <v>61.32</v>
      </c>
      <c r="G62" s="215">
        <f>H67</f>
        <v>2.8</v>
      </c>
      <c r="H62" s="213">
        <v>2.5</v>
      </c>
      <c r="I62" s="213">
        <f t="shared" ref="I62:I65" si="1">ROUND(F62-G62-H62,2)</f>
        <v>56.02</v>
      </c>
      <c r="J62" s="213">
        <f t="shared" ref="J62:J65" si="2">ROUND(I62/(1+5%)*2.5%,2)</f>
        <v>1.33</v>
      </c>
      <c r="K62" s="220">
        <f t="shared" ref="K62:K65" si="3">I62-J62</f>
        <v>54.69</v>
      </c>
      <c r="L62" s="192">
        <v>2011</v>
      </c>
    </row>
    <row r="63" ht="16" customHeight="1" spans="1:12">
      <c r="A63" s="213">
        <v>2</v>
      </c>
      <c r="B63" s="214" t="str">
        <f>B17</f>
        <v>鹿海园五里</v>
      </c>
      <c r="C63" s="213">
        <f>E29</f>
        <v>48.15</v>
      </c>
      <c r="D63" s="213">
        <f>K29</f>
        <v>51.16</v>
      </c>
      <c r="E63" s="213">
        <f>Q29</f>
        <v>63.37</v>
      </c>
      <c r="F63" s="213">
        <f t="shared" si="0"/>
        <v>54.23</v>
      </c>
      <c r="G63" s="215">
        <f>O67</f>
        <v>2.5</v>
      </c>
      <c r="H63" s="213">
        <v>2.5</v>
      </c>
      <c r="I63" s="213">
        <f t="shared" si="1"/>
        <v>49.23</v>
      </c>
      <c r="J63" s="213">
        <f t="shared" si="2"/>
        <v>1.17</v>
      </c>
      <c r="K63" s="220">
        <f t="shared" si="3"/>
        <v>48.06</v>
      </c>
      <c r="L63" s="192">
        <v>2004</v>
      </c>
    </row>
    <row r="64" ht="15" customHeight="1" spans="1:12">
      <c r="A64" s="213">
        <v>3</v>
      </c>
      <c r="B64" s="214" t="str">
        <f>B31</f>
        <v>南海家园四里</v>
      </c>
      <c r="C64" s="213">
        <f>E43</f>
        <v>53.4</v>
      </c>
      <c r="D64" s="213">
        <f>K43</f>
        <v>55.65</v>
      </c>
      <c r="E64" s="213">
        <f>Q43</f>
        <v>56.23</v>
      </c>
      <c r="F64" s="213">
        <f t="shared" si="0"/>
        <v>55.09</v>
      </c>
      <c r="G64" s="215">
        <f>X67</f>
        <v>1.5</v>
      </c>
      <c r="H64" s="213">
        <v>2.5</v>
      </c>
      <c r="I64" s="213">
        <f t="shared" si="1"/>
        <v>51.09</v>
      </c>
      <c r="J64" s="213">
        <f t="shared" si="2"/>
        <v>1.22</v>
      </c>
      <c r="K64" s="220">
        <f t="shared" si="3"/>
        <v>49.87</v>
      </c>
      <c r="L64" s="192">
        <v>2012</v>
      </c>
    </row>
    <row r="65" spans="1:12">
      <c r="A65" s="221">
        <v>4</v>
      </c>
      <c r="B65" s="221" t="str">
        <f>B45</f>
        <v>中信新城西区</v>
      </c>
      <c r="C65" s="221">
        <f>E57</f>
        <v>57.35</v>
      </c>
      <c r="D65" s="221">
        <f>K57</f>
        <v>56.31</v>
      </c>
      <c r="E65" s="221">
        <f>Q57</f>
        <v>64.36</v>
      </c>
      <c r="F65" s="213">
        <f t="shared" si="0"/>
        <v>59.34</v>
      </c>
      <c r="G65" s="222">
        <v>3.66</v>
      </c>
      <c r="H65" s="221">
        <v>2.5</v>
      </c>
      <c r="I65" s="213">
        <f t="shared" si="1"/>
        <v>53.18</v>
      </c>
      <c r="J65" s="213">
        <f t="shared" si="2"/>
        <v>1.27</v>
      </c>
      <c r="K65" s="220">
        <f t="shared" si="3"/>
        <v>51.91</v>
      </c>
      <c r="L65" s="192">
        <v>2013</v>
      </c>
    </row>
    <row r="67" spans="7:33">
      <c r="G67" s="85" t="s">
        <v>80</v>
      </c>
      <c r="H67" s="57">
        <v>2.8</v>
      </c>
      <c r="I67" s="57" t="s">
        <v>183</v>
      </c>
      <c r="N67" s="85" t="s">
        <v>80</v>
      </c>
      <c r="O67" s="57">
        <v>2.5</v>
      </c>
      <c r="P67" s="57" t="s">
        <v>183</v>
      </c>
      <c r="W67" s="85" t="s">
        <v>80</v>
      </c>
      <c r="X67" s="57">
        <v>1.5</v>
      </c>
      <c r="Y67" s="57" t="s">
        <v>183</v>
      </c>
      <c r="AE67" s="85" t="s">
        <v>80</v>
      </c>
      <c r="AF67" s="57">
        <v>3.66</v>
      </c>
      <c r="AG67" s="57" t="s">
        <v>183</v>
      </c>
    </row>
    <row r="68" spans="7:33">
      <c r="G68" s="85" t="s">
        <v>184</v>
      </c>
      <c r="H68" s="57">
        <v>30</v>
      </c>
      <c r="I68" s="57" t="s">
        <v>185</v>
      </c>
      <c r="N68" s="85" t="s">
        <v>184</v>
      </c>
      <c r="O68" s="57">
        <v>30</v>
      </c>
      <c r="P68" s="57" t="s">
        <v>185</v>
      </c>
      <c r="W68" s="85" t="s">
        <v>184</v>
      </c>
      <c r="X68" s="57">
        <v>30</v>
      </c>
      <c r="Y68" s="57" t="s">
        <v>185</v>
      </c>
      <c r="AE68" s="85" t="s">
        <v>184</v>
      </c>
      <c r="AF68" s="57">
        <v>30</v>
      </c>
      <c r="AG68" s="57" t="s">
        <v>185</v>
      </c>
    </row>
    <row r="69" spans="7:33">
      <c r="G69" s="57"/>
      <c r="H69" s="57">
        <f>H68/12</f>
        <v>2.5</v>
      </c>
      <c r="I69" s="57"/>
      <c r="N69" s="57"/>
      <c r="O69" s="57">
        <f>O68/12</f>
        <v>2.5</v>
      </c>
      <c r="P69" s="57"/>
      <c r="W69" s="57"/>
      <c r="X69" s="57">
        <f>X68/12</f>
        <v>2.5</v>
      </c>
      <c r="Y69" s="57"/>
      <c r="AE69" s="57"/>
      <c r="AF69" s="57">
        <f>AF68/12</f>
        <v>2.5</v>
      </c>
      <c r="AG69" s="57"/>
    </row>
    <row r="100" spans="9:9">
      <c r="I100" s="57"/>
    </row>
    <row r="101" spans="9:9">
      <c r="I101" s="57"/>
    </row>
    <row r="102" spans="9:9">
      <c r="I102" s="57"/>
    </row>
  </sheetData>
  <mergeCells count="87">
    <mergeCell ref="A1:E1"/>
    <mergeCell ref="G1:K1"/>
    <mergeCell ref="M1:Q1"/>
    <mergeCell ref="A15:D15"/>
    <mergeCell ref="G15:J15"/>
    <mergeCell ref="M15:P15"/>
    <mergeCell ref="A29:D29"/>
    <mergeCell ref="G29:J29"/>
    <mergeCell ref="M29:P29"/>
    <mergeCell ref="A43:D43"/>
    <mergeCell ref="G43:J43"/>
    <mergeCell ref="M43:P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20:C22"/>
    <mergeCell ref="C23:C25"/>
    <mergeCell ref="C26:C28"/>
    <mergeCell ref="C31:C33"/>
    <mergeCell ref="C34:C36"/>
    <mergeCell ref="C37:C39"/>
    <mergeCell ref="C40:C42"/>
    <mergeCell ref="C45:C47"/>
    <mergeCell ref="C48:C50"/>
    <mergeCell ref="C51:C53"/>
    <mergeCell ref="C54:C56"/>
    <mergeCell ref="G3:G14"/>
    <mergeCell ref="G17:G28"/>
    <mergeCell ref="G31:G42"/>
    <mergeCell ref="G45:G56"/>
    <mergeCell ref="H3:H14"/>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N3:N14"/>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O48:O50"/>
    <mergeCell ref="O51:O53"/>
    <mergeCell ref="O54:O56"/>
  </mergeCell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F340"/>
  <sheetViews>
    <sheetView topLeftCell="T1" workbookViewId="0">
      <selection activeCell="W10" sqref="W10"/>
    </sheetView>
  </sheetViews>
  <sheetFormatPr defaultColWidth="9" defaultRowHeight="14.4"/>
  <cols>
    <col min="1" max="1" width="20.3333333333333" style="162" hidden="1" customWidth="1"/>
    <col min="2" max="2" width="15" style="162" hidden="1" customWidth="1"/>
    <col min="3" max="3" width="12.8796296296296" style="162" hidden="1" customWidth="1"/>
    <col min="4" max="9" width="9" style="162" hidden="1" customWidth="1"/>
    <col min="10" max="11" width="13" style="162" hidden="1" customWidth="1"/>
    <col min="12" max="15" width="9" style="162" hidden="1" customWidth="1"/>
    <col min="16" max="16" width="16.4444444444444" style="162" hidden="1" customWidth="1"/>
    <col min="17" max="18" width="9" style="162" hidden="1" customWidth="1"/>
    <col min="19" max="19" width="12.8888888888889" style="166" hidden="1" customWidth="1"/>
    <col min="20" max="20" width="9" style="162"/>
    <col min="21" max="21" width="13.8888888888889" style="162" customWidth="1"/>
    <col min="22" max="23" width="9" style="162"/>
    <col min="24" max="24" width="9" style="166"/>
    <col min="25" max="16384" width="9" style="162"/>
  </cols>
  <sheetData>
    <row r="1" spans="1:24">
      <c r="A1" s="162" t="s">
        <v>186</v>
      </c>
      <c r="B1" s="162" t="s">
        <v>187</v>
      </c>
      <c r="C1" s="162" t="s">
        <v>188</v>
      </c>
      <c r="D1" s="162" t="s">
        <v>189</v>
      </c>
      <c r="E1" s="162" t="s">
        <v>155</v>
      </c>
      <c r="I1" s="184" t="s">
        <v>186</v>
      </c>
      <c r="J1" s="184" t="s">
        <v>187</v>
      </c>
      <c r="K1" s="184" t="s">
        <v>188</v>
      </c>
      <c r="L1" s="184" t="s">
        <v>189</v>
      </c>
      <c r="M1" s="184" t="s">
        <v>155</v>
      </c>
      <c r="P1" s="163" t="s">
        <v>187</v>
      </c>
      <c r="Q1" s="163" t="s">
        <v>190</v>
      </c>
      <c r="R1" s="163" t="s">
        <v>191</v>
      </c>
      <c r="S1" s="164" t="s">
        <v>192</v>
      </c>
      <c r="U1" s="163" t="s">
        <v>187</v>
      </c>
      <c r="V1" s="163" t="s">
        <v>190</v>
      </c>
      <c r="W1" s="163" t="s">
        <v>191</v>
      </c>
      <c r="X1" s="164" t="s">
        <v>192</v>
      </c>
    </row>
    <row r="2" spans="1:24">
      <c r="A2" s="180" t="s">
        <v>193</v>
      </c>
      <c r="B2" s="180" t="s">
        <v>194</v>
      </c>
      <c r="C2" s="180">
        <v>72.7802037845705</v>
      </c>
      <c r="D2" s="180">
        <v>2022</v>
      </c>
      <c r="E2" s="180" t="s">
        <v>195</v>
      </c>
      <c r="I2" s="185" t="s">
        <v>193</v>
      </c>
      <c r="J2" s="185" t="s">
        <v>196</v>
      </c>
      <c r="K2" s="185">
        <v>54.2920029347028</v>
      </c>
      <c r="L2" s="185">
        <v>2021</v>
      </c>
      <c r="M2" s="185" t="s">
        <v>197</v>
      </c>
      <c r="P2" s="163" t="s">
        <v>198</v>
      </c>
      <c r="Q2" s="163">
        <v>2024</v>
      </c>
      <c r="R2" s="163" t="s">
        <v>199</v>
      </c>
      <c r="S2" s="164">
        <v>53.262518968</v>
      </c>
      <c r="T2" s="162">
        <v>1</v>
      </c>
      <c r="U2" s="163" t="s">
        <v>200</v>
      </c>
      <c r="V2" s="163">
        <v>2024</v>
      </c>
      <c r="W2" s="163" t="s">
        <v>201</v>
      </c>
      <c r="X2" s="165">
        <v>56.53</v>
      </c>
    </row>
    <row r="3" spans="1:24">
      <c r="A3" s="180" t="s">
        <v>193</v>
      </c>
      <c r="B3" s="180" t="s">
        <v>194</v>
      </c>
      <c r="C3" s="180">
        <v>54.6012976236993</v>
      </c>
      <c r="D3" s="180">
        <v>2022</v>
      </c>
      <c r="E3" s="180" t="s">
        <v>202</v>
      </c>
      <c r="I3" s="185" t="s">
        <v>193</v>
      </c>
      <c r="J3" s="185" t="s">
        <v>196</v>
      </c>
      <c r="K3" s="185">
        <v>67.4509769287001</v>
      </c>
      <c r="L3" s="185">
        <v>2021</v>
      </c>
      <c r="M3" s="185" t="s">
        <v>203</v>
      </c>
      <c r="P3" s="163" t="s">
        <v>198</v>
      </c>
      <c r="Q3" s="163">
        <v>2024</v>
      </c>
      <c r="R3" s="163" t="s">
        <v>204</v>
      </c>
      <c r="S3" s="164">
        <v>59.44701481</v>
      </c>
      <c r="T3" s="162">
        <v>2</v>
      </c>
      <c r="U3" s="163" t="s">
        <v>200</v>
      </c>
      <c r="V3" s="163">
        <v>2024</v>
      </c>
      <c r="W3" s="163" t="s">
        <v>204</v>
      </c>
      <c r="X3" s="165">
        <v>58.31</v>
      </c>
    </row>
    <row r="4" spans="1:24">
      <c r="A4" s="180" t="s">
        <v>193</v>
      </c>
      <c r="B4" s="180" t="s">
        <v>194</v>
      </c>
      <c r="C4" s="180">
        <v>61.3275592576422</v>
      </c>
      <c r="D4" s="180">
        <v>2022</v>
      </c>
      <c r="E4" s="180" t="s">
        <v>205</v>
      </c>
      <c r="I4" s="185" t="s">
        <v>193</v>
      </c>
      <c r="J4" s="185" t="s">
        <v>196</v>
      </c>
      <c r="K4" s="185">
        <v>56.5275908479138</v>
      </c>
      <c r="L4" s="185">
        <v>2021</v>
      </c>
      <c r="M4" s="185" t="s">
        <v>206</v>
      </c>
      <c r="P4" s="163" t="s">
        <v>198</v>
      </c>
      <c r="Q4" s="163">
        <v>2024</v>
      </c>
      <c r="R4" s="163" t="s">
        <v>201</v>
      </c>
      <c r="S4" s="164">
        <v>68.838162409</v>
      </c>
      <c r="T4" s="162">
        <v>3</v>
      </c>
      <c r="U4" s="163" t="s">
        <v>200</v>
      </c>
      <c r="V4" s="163">
        <v>2024</v>
      </c>
      <c r="W4" s="163" t="s">
        <v>199</v>
      </c>
      <c r="X4" s="165" t="s">
        <v>174</v>
      </c>
    </row>
    <row r="5" spans="1:24">
      <c r="A5" s="180" t="s">
        <v>193</v>
      </c>
      <c r="B5" s="180" t="s">
        <v>194</v>
      </c>
      <c r="C5" s="180">
        <v>63.7015129109316</v>
      </c>
      <c r="D5" s="180">
        <v>2022</v>
      </c>
      <c r="E5" s="180" t="s">
        <v>207</v>
      </c>
      <c r="I5" s="185" t="s">
        <v>193</v>
      </c>
      <c r="J5" s="185" t="s">
        <v>196</v>
      </c>
      <c r="K5" s="185">
        <v>48.4768384676999</v>
      </c>
      <c r="L5" s="185">
        <v>2022</v>
      </c>
      <c r="M5" s="185" t="s">
        <v>208</v>
      </c>
      <c r="P5" s="163" t="s">
        <v>198</v>
      </c>
      <c r="Q5" s="163">
        <v>2025</v>
      </c>
      <c r="R5" s="163" t="s">
        <v>201</v>
      </c>
      <c r="S5" s="164">
        <v>45.515784874</v>
      </c>
      <c r="T5" s="162">
        <v>4</v>
      </c>
      <c r="U5" s="163" t="s">
        <v>200</v>
      </c>
      <c r="V5" s="163">
        <v>2025</v>
      </c>
      <c r="W5" s="163" t="s">
        <v>209</v>
      </c>
      <c r="X5" s="165">
        <v>63.09</v>
      </c>
    </row>
    <row r="6" spans="1:24">
      <c r="A6" s="180" t="s">
        <v>210</v>
      </c>
      <c r="B6" s="180" t="s">
        <v>211</v>
      </c>
      <c r="C6" s="180">
        <v>111.395646606914</v>
      </c>
      <c r="D6" s="180">
        <v>2022</v>
      </c>
      <c r="E6" s="180" t="s">
        <v>195</v>
      </c>
      <c r="I6" s="185" t="s">
        <v>193</v>
      </c>
      <c r="J6" s="185" t="s">
        <v>196</v>
      </c>
      <c r="K6" s="185">
        <v>60.3174603174603</v>
      </c>
      <c r="L6" s="185">
        <v>2022</v>
      </c>
      <c r="M6" s="185" t="s">
        <v>212</v>
      </c>
      <c r="P6" s="163" t="s">
        <v>198</v>
      </c>
      <c r="Q6" s="163">
        <v>2025</v>
      </c>
      <c r="R6" s="163" t="s">
        <v>213</v>
      </c>
      <c r="S6" s="164">
        <v>58.561256405</v>
      </c>
      <c r="T6" s="162">
        <v>5</v>
      </c>
      <c r="U6" s="163" t="s">
        <v>200</v>
      </c>
      <c r="V6" s="163">
        <v>2025</v>
      </c>
      <c r="W6" s="163" t="s">
        <v>214</v>
      </c>
      <c r="X6" s="165">
        <v>61.27</v>
      </c>
    </row>
    <row r="7" spans="1:24">
      <c r="A7" s="180" t="s">
        <v>193</v>
      </c>
      <c r="B7" s="180" t="s">
        <v>211</v>
      </c>
      <c r="C7" s="180">
        <v>93.1966449207828</v>
      </c>
      <c r="D7" s="180">
        <v>2022</v>
      </c>
      <c r="E7" s="180" t="s">
        <v>212</v>
      </c>
      <c r="I7" s="185" t="s">
        <v>193</v>
      </c>
      <c r="J7" s="185" t="s">
        <v>196</v>
      </c>
      <c r="K7" s="185">
        <v>47.7300568784085</v>
      </c>
      <c r="L7" s="185">
        <v>2022</v>
      </c>
      <c r="M7" s="185" t="s">
        <v>195</v>
      </c>
      <c r="P7" s="163" t="s">
        <v>198</v>
      </c>
      <c r="Q7" s="163">
        <v>2025</v>
      </c>
      <c r="R7" s="163" t="s">
        <v>215</v>
      </c>
      <c r="S7" s="164">
        <v>55.357846787</v>
      </c>
      <c r="T7" s="162">
        <v>6</v>
      </c>
      <c r="U7" s="163" t="s">
        <v>200</v>
      </c>
      <c r="V7" s="163">
        <v>2025</v>
      </c>
      <c r="W7" s="163" t="s">
        <v>216</v>
      </c>
      <c r="X7" s="165">
        <v>54.38</v>
      </c>
    </row>
    <row r="8" spans="1:24">
      <c r="A8" s="180" t="s">
        <v>193</v>
      </c>
      <c r="B8" s="180" t="s">
        <v>211</v>
      </c>
      <c r="C8" s="180">
        <v>95.8594049141362</v>
      </c>
      <c r="D8" s="180">
        <v>2022</v>
      </c>
      <c r="E8" s="180" t="s">
        <v>195</v>
      </c>
      <c r="I8" s="185" t="s">
        <v>193</v>
      </c>
      <c r="J8" s="185" t="s">
        <v>196</v>
      </c>
      <c r="K8" s="185">
        <v>47.8149671967085</v>
      </c>
      <c r="L8" s="185">
        <v>2022</v>
      </c>
      <c r="M8" s="185" t="s">
        <v>202</v>
      </c>
      <c r="P8" s="163" t="s">
        <v>198</v>
      </c>
      <c r="Q8" s="163">
        <v>2025</v>
      </c>
      <c r="R8" s="163" t="s">
        <v>217</v>
      </c>
      <c r="S8" s="164">
        <v>52.674230146</v>
      </c>
      <c r="T8" s="162">
        <v>7</v>
      </c>
      <c r="U8" s="163" t="s">
        <v>200</v>
      </c>
      <c r="V8" s="163">
        <v>2025</v>
      </c>
      <c r="W8" s="163" t="s">
        <v>218</v>
      </c>
      <c r="X8" s="165">
        <v>57.99</v>
      </c>
    </row>
    <row r="9" spans="1:24">
      <c r="A9" s="180" t="s">
        <v>193</v>
      </c>
      <c r="B9" s="180" t="s">
        <v>211</v>
      </c>
      <c r="C9" s="180">
        <v>113.182422296946</v>
      </c>
      <c r="D9" s="180">
        <v>2022</v>
      </c>
      <c r="E9" s="180" t="s">
        <v>202</v>
      </c>
      <c r="I9" s="185" t="s">
        <v>193</v>
      </c>
      <c r="J9" s="185" t="s">
        <v>196</v>
      </c>
      <c r="K9" s="185">
        <v>47.3568281938326</v>
      </c>
      <c r="L9" s="185">
        <v>2022</v>
      </c>
      <c r="M9" s="185" t="s">
        <v>205</v>
      </c>
      <c r="P9" s="163" t="s">
        <v>198</v>
      </c>
      <c r="Q9" s="163">
        <v>2025</v>
      </c>
      <c r="R9" s="163" t="s">
        <v>219</v>
      </c>
      <c r="S9" s="164">
        <v>48.086395838</v>
      </c>
      <c r="T9" s="162">
        <v>8</v>
      </c>
      <c r="U9" s="163" t="s">
        <v>200</v>
      </c>
      <c r="V9" s="163">
        <v>2025</v>
      </c>
      <c r="W9" s="163" t="s">
        <v>220</v>
      </c>
      <c r="X9" s="165" t="s">
        <v>174</v>
      </c>
    </row>
    <row r="10" spans="1:24">
      <c r="A10" s="180" t="s">
        <v>193</v>
      </c>
      <c r="B10" s="180" t="s">
        <v>211</v>
      </c>
      <c r="C10" s="180">
        <v>95.5786232677878</v>
      </c>
      <c r="D10" s="180">
        <v>2022</v>
      </c>
      <c r="E10" s="180" t="s">
        <v>207</v>
      </c>
      <c r="I10" s="185" t="s">
        <v>193</v>
      </c>
      <c r="J10" s="185" t="s">
        <v>196</v>
      </c>
      <c r="K10" s="185">
        <v>46.6200466200466</v>
      </c>
      <c r="L10" s="185">
        <v>2022</v>
      </c>
      <c r="M10" s="185" t="s">
        <v>207</v>
      </c>
      <c r="P10" s="163" t="s">
        <v>198</v>
      </c>
      <c r="Q10" s="163">
        <v>2025</v>
      </c>
      <c r="R10" s="163" t="s">
        <v>220</v>
      </c>
      <c r="S10" s="164">
        <v>54.397043346</v>
      </c>
      <c r="T10" s="162">
        <v>9</v>
      </c>
      <c r="U10" s="163" t="s">
        <v>200</v>
      </c>
      <c r="V10" s="163">
        <v>2025</v>
      </c>
      <c r="W10" s="163" t="s">
        <v>219</v>
      </c>
      <c r="X10" s="165">
        <v>72.25</v>
      </c>
    </row>
    <row r="11" spans="1:24">
      <c r="A11" s="180" t="s">
        <v>210</v>
      </c>
      <c r="B11" s="180" t="s">
        <v>221</v>
      </c>
      <c r="C11" s="180">
        <v>83.3007430582714</v>
      </c>
      <c r="D11" s="180">
        <v>2021</v>
      </c>
      <c r="E11" s="180" t="s">
        <v>197</v>
      </c>
      <c r="I11" s="186" t="s">
        <v>210</v>
      </c>
      <c r="J11" s="186" t="s">
        <v>222</v>
      </c>
      <c r="K11" s="186">
        <v>48.8145048814504</v>
      </c>
      <c r="L11" s="186">
        <v>2021</v>
      </c>
      <c r="M11" s="186" t="s">
        <v>223</v>
      </c>
      <c r="P11" s="163" t="s">
        <v>198</v>
      </c>
      <c r="Q11" s="163">
        <v>2025</v>
      </c>
      <c r="R11" s="163" t="s">
        <v>218</v>
      </c>
      <c r="S11" s="164">
        <v>42.526418074</v>
      </c>
      <c r="T11" s="162">
        <v>10</v>
      </c>
      <c r="U11" s="163" t="s">
        <v>200</v>
      </c>
      <c r="V11" s="163">
        <v>2025</v>
      </c>
      <c r="W11" s="163" t="s">
        <v>217</v>
      </c>
      <c r="X11" s="165">
        <v>63.72</v>
      </c>
    </row>
    <row r="12" spans="1:24">
      <c r="A12" s="180" t="s">
        <v>210</v>
      </c>
      <c r="B12" s="180" t="s">
        <v>221</v>
      </c>
      <c r="C12" s="180">
        <v>79.6943231441048</v>
      </c>
      <c r="D12" s="180">
        <v>2021</v>
      </c>
      <c r="E12" s="180" t="s">
        <v>223</v>
      </c>
      <c r="I12" s="187" t="s">
        <v>210</v>
      </c>
      <c r="J12" s="187" t="s">
        <v>222</v>
      </c>
      <c r="K12" s="187">
        <v>63.3333341781562</v>
      </c>
      <c r="L12" s="187">
        <v>2021</v>
      </c>
      <c r="M12" s="187" t="s">
        <v>203</v>
      </c>
      <c r="P12" s="163" t="s">
        <v>198</v>
      </c>
      <c r="Q12" s="163">
        <v>2025</v>
      </c>
      <c r="R12" s="163" t="s">
        <v>218</v>
      </c>
      <c r="S12" s="164">
        <v>40.089801155</v>
      </c>
      <c r="T12" s="162">
        <v>11</v>
      </c>
      <c r="U12" s="163" t="s">
        <v>200</v>
      </c>
      <c r="V12" s="163">
        <v>2025</v>
      </c>
      <c r="W12" s="163" t="s">
        <v>215</v>
      </c>
      <c r="X12" s="165">
        <v>62.77</v>
      </c>
    </row>
    <row r="13" spans="1:24">
      <c r="A13" s="180" t="s">
        <v>210</v>
      </c>
      <c r="B13" s="180" t="s">
        <v>221</v>
      </c>
      <c r="C13" s="180">
        <v>87.3417721518987</v>
      </c>
      <c r="D13" s="180">
        <v>2021</v>
      </c>
      <c r="E13" s="180" t="s">
        <v>203</v>
      </c>
      <c r="I13" s="187" t="s">
        <v>210</v>
      </c>
      <c r="J13" s="187" t="s">
        <v>222</v>
      </c>
      <c r="K13" s="187">
        <v>42.1579863095768</v>
      </c>
      <c r="L13" s="187">
        <v>2021</v>
      </c>
      <c r="M13" s="187" t="s">
        <v>206</v>
      </c>
      <c r="P13" s="163" t="s">
        <v>198</v>
      </c>
      <c r="Q13" s="163">
        <v>2025</v>
      </c>
      <c r="R13" s="163" t="s">
        <v>216</v>
      </c>
      <c r="S13" s="164">
        <v>48.821283452</v>
      </c>
      <c r="T13" s="162">
        <v>12</v>
      </c>
      <c r="U13" s="163" t="s">
        <v>200</v>
      </c>
      <c r="V13" s="163">
        <v>2025</v>
      </c>
      <c r="W13" s="163" t="s">
        <v>213</v>
      </c>
      <c r="X13" s="165">
        <v>57.13</v>
      </c>
    </row>
    <row r="14" spans="1:24">
      <c r="A14" s="180" t="s">
        <v>210</v>
      </c>
      <c r="B14" s="180" t="s">
        <v>221</v>
      </c>
      <c r="C14" s="180">
        <v>75.2390525604059</v>
      </c>
      <c r="D14" s="180">
        <v>2021</v>
      </c>
      <c r="E14" s="180" t="s">
        <v>206</v>
      </c>
      <c r="I14" s="187" t="s">
        <v>210</v>
      </c>
      <c r="J14" s="187" t="s">
        <v>222</v>
      </c>
      <c r="K14" s="187">
        <v>52.0583057584458</v>
      </c>
      <c r="L14" s="187">
        <v>2022</v>
      </c>
      <c r="M14" s="187" t="s">
        <v>207</v>
      </c>
      <c r="P14" s="163" t="s">
        <v>198</v>
      </c>
      <c r="Q14" s="163">
        <v>2025</v>
      </c>
      <c r="R14" s="163" t="s">
        <v>214</v>
      </c>
      <c r="S14" s="164">
        <v>48.693374606</v>
      </c>
      <c r="U14" s="163"/>
      <c r="V14" s="163"/>
      <c r="W14" s="163"/>
      <c r="X14" s="165">
        <f>AVERAGE(X2:X13)</f>
        <v>60.744</v>
      </c>
    </row>
    <row r="15" spans="1:24">
      <c r="A15" s="180" t="s">
        <v>210</v>
      </c>
      <c r="B15" s="180" t="s">
        <v>221</v>
      </c>
      <c r="C15" s="180">
        <v>87.3655970931292</v>
      </c>
      <c r="D15" s="180">
        <v>2022</v>
      </c>
      <c r="E15" s="180" t="s">
        <v>208</v>
      </c>
      <c r="I15" s="185" t="s">
        <v>210</v>
      </c>
      <c r="J15" s="185" t="s">
        <v>200</v>
      </c>
      <c r="K15" s="185">
        <v>65.8978583196046</v>
      </c>
      <c r="L15" s="185">
        <v>2021</v>
      </c>
      <c r="M15" s="185" t="s">
        <v>203</v>
      </c>
      <c r="P15" s="163" t="s">
        <v>224</v>
      </c>
      <c r="Q15" s="163">
        <v>2024</v>
      </c>
      <c r="R15" s="163" t="s">
        <v>199</v>
      </c>
      <c r="S15" s="164">
        <v>48.146148308</v>
      </c>
      <c r="T15" s="162">
        <v>1</v>
      </c>
      <c r="U15" s="163" t="s">
        <v>224</v>
      </c>
      <c r="V15" s="163">
        <v>2024</v>
      </c>
      <c r="W15" s="163" t="s">
        <v>201</v>
      </c>
      <c r="X15" s="164">
        <v>36.73</v>
      </c>
    </row>
    <row r="16" spans="1:24">
      <c r="A16" s="180" t="s">
        <v>210</v>
      </c>
      <c r="B16" s="180" t="s">
        <v>221</v>
      </c>
      <c r="C16" s="180">
        <v>76.7543859649122</v>
      </c>
      <c r="D16" s="180">
        <v>2022</v>
      </c>
      <c r="E16" s="180" t="s">
        <v>225</v>
      </c>
      <c r="I16" s="185" t="s">
        <v>210</v>
      </c>
      <c r="J16" s="185" t="s">
        <v>200</v>
      </c>
      <c r="K16" s="185">
        <v>51.3049297345527</v>
      </c>
      <c r="L16" s="185">
        <v>2021</v>
      </c>
      <c r="M16" s="185" t="s">
        <v>206</v>
      </c>
      <c r="P16" s="163" t="s">
        <v>224</v>
      </c>
      <c r="Q16" s="163">
        <v>2024</v>
      </c>
      <c r="R16" s="163" t="s">
        <v>204</v>
      </c>
      <c r="S16" s="164">
        <v>44.941392535</v>
      </c>
      <c r="T16" s="162">
        <v>2</v>
      </c>
      <c r="U16" s="163" t="s">
        <v>224</v>
      </c>
      <c r="V16" s="163">
        <v>2024</v>
      </c>
      <c r="W16" s="163" t="s">
        <v>204</v>
      </c>
      <c r="X16" s="164">
        <v>44.94</v>
      </c>
    </row>
    <row r="17" spans="1:24">
      <c r="A17" s="180" t="s">
        <v>210</v>
      </c>
      <c r="B17" s="180" t="s">
        <v>221</v>
      </c>
      <c r="C17" s="180">
        <v>81.3461986491193</v>
      </c>
      <c r="D17" s="180">
        <v>2022</v>
      </c>
      <c r="E17" s="180" t="s">
        <v>195</v>
      </c>
      <c r="I17" s="185" t="s">
        <v>210</v>
      </c>
      <c r="J17" s="185" t="s">
        <v>200</v>
      </c>
      <c r="K17" s="185">
        <v>101.879326691569</v>
      </c>
      <c r="L17" s="185">
        <v>2021</v>
      </c>
      <c r="M17" s="185" t="s">
        <v>226</v>
      </c>
      <c r="P17" s="163" t="s">
        <v>224</v>
      </c>
      <c r="Q17" s="163">
        <v>2024</v>
      </c>
      <c r="R17" s="163" t="s">
        <v>201</v>
      </c>
      <c r="S17" s="164">
        <v>36.73245614</v>
      </c>
      <c r="T17" s="162">
        <v>3</v>
      </c>
      <c r="U17" s="163" t="s">
        <v>224</v>
      </c>
      <c r="V17" s="163">
        <v>2024</v>
      </c>
      <c r="W17" s="163" t="s">
        <v>199</v>
      </c>
      <c r="X17" s="164">
        <v>48.15</v>
      </c>
    </row>
    <row r="18" spans="1:24">
      <c r="A18" s="180" t="s">
        <v>210</v>
      </c>
      <c r="B18" s="180" t="s">
        <v>221</v>
      </c>
      <c r="C18" s="180">
        <v>82.6648688010839</v>
      </c>
      <c r="D18" s="180">
        <v>2022</v>
      </c>
      <c r="E18" s="180" t="s">
        <v>202</v>
      </c>
      <c r="I18" s="185" t="s">
        <v>210</v>
      </c>
      <c r="J18" s="185" t="s">
        <v>200</v>
      </c>
      <c r="K18" s="185">
        <v>60.2671541667854</v>
      </c>
      <c r="L18" s="185">
        <v>2022</v>
      </c>
      <c r="M18" s="185" t="s">
        <v>212</v>
      </c>
      <c r="P18" s="163" t="s">
        <v>224</v>
      </c>
      <c r="Q18" s="163">
        <v>2025</v>
      </c>
      <c r="R18" s="163" t="s">
        <v>201</v>
      </c>
      <c r="S18" s="164">
        <v>48.804596281</v>
      </c>
      <c r="T18" s="162">
        <v>4</v>
      </c>
      <c r="U18" s="163" t="s">
        <v>224</v>
      </c>
      <c r="V18" s="163">
        <v>2025</v>
      </c>
      <c r="W18" s="163" t="s">
        <v>209</v>
      </c>
      <c r="X18" s="164">
        <v>39.6</v>
      </c>
    </row>
    <row r="19" spans="1:24">
      <c r="A19" s="180" t="s">
        <v>210</v>
      </c>
      <c r="B19" s="180" t="s">
        <v>221</v>
      </c>
      <c r="C19" s="180">
        <v>76.8716019544925</v>
      </c>
      <c r="D19" s="180">
        <v>2022</v>
      </c>
      <c r="E19" s="180" t="s">
        <v>205</v>
      </c>
      <c r="I19" s="185" t="s">
        <v>210</v>
      </c>
      <c r="J19" s="185" t="s">
        <v>200</v>
      </c>
      <c r="K19" s="185">
        <v>70.8960665765339</v>
      </c>
      <c r="L19" s="185">
        <v>2022</v>
      </c>
      <c r="M19" s="185" t="s">
        <v>195</v>
      </c>
      <c r="P19" s="163" t="s">
        <v>224</v>
      </c>
      <c r="Q19" s="163">
        <v>2025</v>
      </c>
      <c r="R19" s="163" t="s">
        <v>213</v>
      </c>
      <c r="S19" s="164">
        <v>51.159246762</v>
      </c>
      <c r="T19" s="162">
        <v>5</v>
      </c>
      <c r="U19" s="163" t="s">
        <v>224</v>
      </c>
      <c r="V19" s="163">
        <v>2025</v>
      </c>
      <c r="W19" s="163" t="s">
        <v>214</v>
      </c>
      <c r="X19" s="164" t="s">
        <v>174</v>
      </c>
    </row>
    <row r="20" spans="1:24">
      <c r="A20" s="180" t="s">
        <v>210</v>
      </c>
      <c r="B20" s="180" t="s">
        <v>221</v>
      </c>
      <c r="C20" s="180">
        <v>84.4746603628371</v>
      </c>
      <c r="D20" s="180">
        <v>2022</v>
      </c>
      <c r="E20" s="180" t="s">
        <v>207</v>
      </c>
      <c r="I20" s="185" t="s">
        <v>210</v>
      </c>
      <c r="J20" s="185" t="s">
        <v>200</v>
      </c>
      <c r="K20" s="185">
        <v>65.9340667548248</v>
      </c>
      <c r="L20" s="185">
        <v>2022</v>
      </c>
      <c r="M20" s="185" t="s">
        <v>205</v>
      </c>
      <c r="P20" s="163" t="s">
        <v>224</v>
      </c>
      <c r="Q20" s="163">
        <v>2025</v>
      </c>
      <c r="R20" s="163" t="s">
        <v>215</v>
      </c>
      <c r="S20" s="164">
        <v>52.985822712</v>
      </c>
      <c r="T20" s="162">
        <v>6</v>
      </c>
      <c r="U20" s="163" t="s">
        <v>224</v>
      </c>
      <c r="V20" s="163">
        <v>2025</v>
      </c>
      <c r="W20" s="163" t="s">
        <v>216</v>
      </c>
      <c r="X20" s="164">
        <v>54.04</v>
      </c>
    </row>
    <row r="21" spans="1:24">
      <c r="A21" s="180" t="s">
        <v>193</v>
      </c>
      <c r="B21" s="180" t="s">
        <v>224</v>
      </c>
      <c r="C21" s="180">
        <v>50.0667556742323</v>
      </c>
      <c r="D21" s="180">
        <v>2021</v>
      </c>
      <c r="E21" s="180" t="s">
        <v>197</v>
      </c>
      <c r="I21" s="79" t="s">
        <v>227</v>
      </c>
      <c r="J21" s="79"/>
      <c r="K21" s="79"/>
      <c r="L21" s="79"/>
      <c r="M21" s="79"/>
      <c r="P21" s="163" t="s">
        <v>224</v>
      </c>
      <c r="Q21" s="163">
        <v>2025</v>
      </c>
      <c r="R21" s="163" t="s">
        <v>217</v>
      </c>
      <c r="S21" s="164">
        <v>54.869684499</v>
      </c>
      <c r="T21" s="162">
        <v>7</v>
      </c>
      <c r="U21" s="163" t="s">
        <v>224</v>
      </c>
      <c r="V21" s="163">
        <v>2025</v>
      </c>
      <c r="W21" s="163" t="s">
        <v>218</v>
      </c>
      <c r="X21" s="164" t="s">
        <v>174</v>
      </c>
    </row>
    <row r="22" spans="1:24">
      <c r="A22" s="180" t="s">
        <v>193</v>
      </c>
      <c r="B22" s="180" t="s">
        <v>224</v>
      </c>
      <c r="C22" s="180">
        <v>53.698997938342</v>
      </c>
      <c r="D22" s="180">
        <v>2021</v>
      </c>
      <c r="E22" s="180" t="s">
        <v>223</v>
      </c>
      <c r="P22" s="163" t="s">
        <v>224</v>
      </c>
      <c r="Q22" s="163">
        <v>2025</v>
      </c>
      <c r="R22" s="163" t="s">
        <v>219</v>
      </c>
      <c r="S22" s="164">
        <v>46.705027153</v>
      </c>
      <c r="T22" s="162">
        <v>8</v>
      </c>
      <c r="U22" s="163" t="s">
        <v>224</v>
      </c>
      <c r="V22" s="163">
        <v>2025</v>
      </c>
      <c r="W22" s="163" t="s">
        <v>220</v>
      </c>
      <c r="X22" s="164">
        <v>40.88</v>
      </c>
    </row>
    <row r="23" spans="1:24">
      <c r="A23" s="180" t="s">
        <v>193</v>
      </c>
      <c r="B23" s="180" t="s">
        <v>224</v>
      </c>
      <c r="C23" s="180">
        <v>46.4764375270211</v>
      </c>
      <c r="D23" s="180">
        <v>2021</v>
      </c>
      <c r="E23" s="180" t="s">
        <v>206</v>
      </c>
      <c r="P23" s="163" t="s">
        <v>224</v>
      </c>
      <c r="Q23" s="163">
        <v>2025</v>
      </c>
      <c r="R23" s="163" t="s">
        <v>220</v>
      </c>
      <c r="S23" s="164">
        <v>40.880845961</v>
      </c>
      <c r="T23" s="162">
        <v>9</v>
      </c>
      <c r="U23" s="163" t="s">
        <v>224</v>
      </c>
      <c r="V23" s="163">
        <v>2025</v>
      </c>
      <c r="W23" s="163" t="s">
        <v>219</v>
      </c>
      <c r="X23" s="164">
        <v>46.71</v>
      </c>
    </row>
    <row r="24" spans="1:24">
      <c r="A24" s="180" t="s">
        <v>193</v>
      </c>
      <c r="B24" s="180" t="s">
        <v>224</v>
      </c>
      <c r="C24" s="180">
        <v>56.0131795716639</v>
      </c>
      <c r="D24" s="180">
        <v>2022</v>
      </c>
      <c r="E24" s="180" t="s">
        <v>208</v>
      </c>
      <c r="P24" s="163" t="s">
        <v>224</v>
      </c>
      <c r="Q24" s="163">
        <v>2025</v>
      </c>
      <c r="R24" s="163" t="s">
        <v>216</v>
      </c>
      <c r="S24" s="164">
        <v>54.042369217</v>
      </c>
      <c r="T24" s="162">
        <v>10</v>
      </c>
      <c r="U24" s="163" t="s">
        <v>224</v>
      </c>
      <c r="V24" s="163">
        <v>2025</v>
      </c>
      <c r="W24" s="163" t="s">
        <v>217</v>
      </c>
      <c r="X24" s="164">
        <v>54.87</v>
      </c>
    </row>
    <row r="25" spans="1:24">
      <c r="A25" s="180" t="s">
        <v>193</v>
      </c>
      <c r="B25" s="180" t="s">
        <v>224</v>
      </c>
      <c r="C25" s="180">
        <v>59.9400599400599</v>
      </c>
      <c r="D25" s="180">
        <v>2022</v>
      </c>
      <c r="E25" s="180" t="s">
        <v>225</v>
      </c>
      <c r="P25" s="163" t="s">
        <v>224</v>
      </c>
      <c r="Q25" s="163">
        <v>2025</v>
      </c>
      <c r="R25" s="163" t="s">
        <v>209</v>
      </c>
      <c r="S25" s="164">
        <v>39.598589639</v>
      </c>
      <c r="T25" s="162">
        <v>11</v>
      </c>
      <c r="U25" s="163" t="s">
        <v>224</v>
      </c>
      <c r="V25" s="163">
        <v>2025</v>
      </c>
      <c r="W25" s="163" t="s">
        <v>215</v>
      </c>
      <c r="X25" s="164">
        <v>52.96</v>
      </c>
    </row>
    <row r="26" spans="1:24">
      <c r="A26" s="180" t="s">
        <v>193</v>
      </c>
      <c r="B26" s="180" t="s">
        <v>224</v>
      </c>
      <c r="C26" s="180">
        <v>59.9300815714999</v>
      </c>
      <c r="D26" s="180">
        <v>2022</v>
      </c>
      <c r="E26" s="180" t="s">
        <v>205</v>
      </c>
      <c r="P26" s="163" t="s">
        <v>200</v>
      </c>
      <c r="Q26" s="163">
        <v>2024</v>
      </c>
      <c r="R26" s="163" t="s">
        <v>204</v>
      </c>
      <c r="S26" s="164">
        <v>58.305830583</v>
      </c>
      <c r="T26" s="162">
        <v>12</v>
      </c>
      <c r="U26" s="163" t="s">
        <v>224</v>
      </c>
      <c r="V26" s="163">
        <v>2025</v>
      </c>
      <c r="W26" s="163" t="s">
        <v>213</v>
      </c>
      <c r="X26" s="164">
        <v>51.16</v>
      </c>
    </row>
    <row r="27" spans="1:24">
      <c r="A27" s="180" t="s">
        <v>193</v>
      </c>
      <c r="B27" s="180" t="s">
        <v>224</v>
      </c>
      <c r="C27" s="180">
        <v>53.4045393858478</v>
      </c>
      <c r="D27" s="180">
        <v>2022</v>
      </c>
      <c r="E27" s="180" t="s">
        <v>207</v>
      </c>
      <c r="P27" s="163" t="s">
        <v>200</v>
      </c>
      <c r="Q27" s="163">
        <v>2024</v>
      </c>
      <c r="R27" s="163" t="s">
        <v>201</v>
      </c>
      <c r="S27" s="164">
        <v>56.525979784</v>
      </c>
      <c r="X27" s="166">
        <f>AVERAGE(X15:X26)</f>
        <v>47.004</v>
      </c>
    </row>
    <row r="28" spans="1:24">
      <c r="A28" s="180" t="s">
        <v>210</v>
      </c>
      <c r="B28" s="180" t="s">
        <v>228</v>
      </c>
      <c r="C28" s="180">
        <v>89.0521511660266</v>
      </c>
      <c r="D28" s="180">
        <v>2021</v>
      </c>
      <c r="E28" s="180" t="s">
        <v>203</v>
      </c>
      <c r="I28" s="184" t="s">
        <v>186</v>
      </c>
      <c r="J28" s="184" t="s">
        <v>187</v>
      </c>
      <c r="K28" s="184" t="s">
        <v>188</v>
      </c>
      <c r="L28" s="184" t="s">
        <v>189</v>
      </c>
      <c r="M28" s="184" t="s">
        <v>155</v>
      </c>
      <c r="P28" s="163" t="s">
        <v>200</v>
      </c>
      <c r="Q28" s="163">
        <v>2025</v>
      </c>
      <c r="R28" s="163" t="s">
        <v>213</v>
      </c>
      <c r="S28" s="164">
        <v>57.130537889</v>
      </c>
      <c r="T28" s="162">
        <v>1</v>
      </c>
      <c r="U28" s="163" t="s">
        <v>198</v>
      </c>
      <c r="V28" s="163">
        <v>2024</v>
      </c>
      <c r="W28" s="163" t="s">
        <v>201</v>
      </c>
      <c r="X28" s="164">
        <v>68.84</v>
      </c>
    </row>
    <row r="29" spans="1:24">
      <c r="A29" s="180" t="s">
        <v>210</v>
      </c>
      <c r="B29" s="180" t="s">
        <v>228</v>
      </c>
      <c r="C29" s="180">
        <v>86.7986611448346</v>
      </c>
      <c r="D29" s="180">
        <v>2021</v>
      </c>
      <c r="E29" s="180" t="s">
        <v>206</v>
      </c>
      <c r="I29" s="185" t="s">
        <v>210</v>
      </c>
      <c r="J29" s="185" t="s">
        <v>200</v>
      </c>
      <c r="K29" s="185">
        <v>65.1423075241551</v>
      </c>
      <c r="L29" s="185">
        <v>2021</v>
      </c>
      <c r="M29" s="185" t="s">
        <v>197</v>
      </c>
      <c r="P29" s="163" t="s">
        <v>200</v>
      </c>
      <c r="Q29" s="163">
        <v>2025</v>
      </c>
      <c r="R29" s="163" t="s">
        <v>215</v>
      </c>
      <c r="S29" s="164">
        <v>62.767094017</v>
      </c>
      <c r="T29" s="162">
        <v>2</v>
      </c>
      <c r="U29" s="163" t="s">
        <v>198</v>
      </c>
      <c r="V29" s="163">
        <v>2024</v>
      </c>
      <c r="W29" s="163" t="s">
        <v>204</v>
      </c>
      <c r="X29" s="164">
        <v>59.45</v>
      </c>
    </row>
    <row r="30" spans="1:24">
      <c r="A30" s="180" t="s">
        <v>210</v>
      </c>
      <c r="B30" s="180" t="s">
        <v>228</v>
      </c>
      <c r="C30" s="180">
        <v>77.8561226298055</v>
      </c>
      <c r="D30" s="180">
        <v>2021</v>
      </c>
      <c r="E30" s="180" t="s">
        <v>226</v>
      </c>
      <c r="I30" s="185" t="s">
        <v>210</v>
      </c>
      <c r="J30" s="185" t="s">
        <v>200</v>
      </c>
      <c r="K30" s="185">
        <v>65.8978583196046</v>
      </c>
      <c r="L30" s="185">
        <v>2021</v>
      </c>
      <c r="M30" s="185" t="s">
        <v>203</v>
      </c>
      <c r="P30" s="163" t="s">
        <v>200</v>
      </c>
      <c r="Q30" s="163">
        <v>2025</v>
      </c>
      <c r="R30" s="163" t="s">
        <v>217</v>
      </c>
      <c r="S30" s="164">
        <v>63.720529255</v>
      </c>
      <c r="T30" s="162">
        <v>3</v>
      </c>
      <c r="U30" s="163" t="s">
        <v>198</v>
      </c>
      <c r="V30" s="163">
        <v>2024</v>
      </c>
      <c r="W30" s="163" t="s">
        <v>199</v>
      </c>
      <c r="X30" s="164">
        <v>53.26</v>
      </c>
    </row>
    <row r="31" spans="1:24">
      <c r="A31" s="180" t="s">
        <v>210</v>
      </c>
      <c r="B31" s="180" t="s">
        <v>228</v>
      </c>
      <c r="C31" s="180">
        <v>69.9809651774717</v>
      </c>
      <c r="D31" s="180">
        <v>2022</v>
      </c>
      <c r="E31" s="180" t="s">
        <v>208</v>
      </c>
      <c r="I31" s="185" t="s">
        <v>210</v>
      </c>
      <c r="J31" s="185" t="s">
        <v>200</v>
      </c>
      <c r="K31" s="185">
        <v>51.3049297345527</v>
      </c>
      <c r="L31" s="185">
        <v>2021</v>
      </c>
      <c r="M31" s="185" t="s">
        <v>206</v>
      </c>
      <c r="P31" s="163" t="s">
        <v>200</v>
      </c>
      <c r="Q31" s="163">
        <v>2025</v>
      </c>
      <c r="R31" s="163" t="s">
        <v>219</v>
      </c>
      <c r="S31" s="164">
        <v>72.244985982</v>
      </c>
      <c r="T31" s="162">
        <v>4</v>
      </c>
      <c r="U31" s="163" t="s">
        <v>198</v>
      </c>
      <c r="V31" s="163">
        <v>2025</v>
      </c>
      <c r="W31" s="163" t="s">
        <v>209</v>
      </c>
      <c r="X31" s="164">
        <v>50.18</v>
      </c>
    </row>
    <row r="32" spans="1:24">
      <c r="A32" s="180" t="s">
        <v>210</v>
      </c>
      <c r="B32" s="180" t="s">
        <v>228</v>
      </c>
      <c r="C32" s="180">
        <v>86.5623019480376</v>
      </c>
      <c r="D32" s="180">
        <v>2022</v>
      </c>
      <c r="E32" s="180" t="s">
        <v>225</v>
      </c>
      <c r="I32" s="185" t="s">
        <v>210</v>
      </c>
      <c r="J32" s="185" t="s">
        <v>200</v>
      </c>
      <c r="K32" s="185">
        <v>101.879326691569</v>
      </c>
      <c r="L32" s="185">
        <v>2021</v>
      </c>
      <c r="M32" s="185" t="s">
        <v>226</v>
      </c>
      <c r="P32" s="163" t="s">
        <v>200</v>
      </c>
      <c r="Q32" s="163">
        <v>2025</v>
      </c>
      <c r="R32" s="163" t="s">
        <v>218</v>
      </c>
      <c r="S32" s="164">
        <v>57.992565056</v>
      </c>
      <c r="T32" s="162">
        <v>5</v>
      </c>
      <c r="U32" s="163" t="s">
        <v>198</v>
      </c>
      <c r="V32" s="163">
        <v>2025</v>
      </c>
      <c r="W32" s="163" t="s">
        <v>214</v>
      </c>
      <c r="X32" s="164">
        <v>48.69</v>
      </c>
    </row>
    <row r="33" spans="1:24">
      <c r="A33" s="180" t="s">
        <v>210</v>
      </c>
      <c r="B33" s="180" t="s">
        <v>228</v>
      </c>
      <c r="C33" s="180">
        <v>89.8278004615657</v>
      </c>
      <c r="D33" s="180">
        <v>2022</v>
      </c>
      <c r="E33" s="180" t="s">
        <v>212</v>
      </c>
      <c r="I33" s="185" t="s">
        <v>210</v>
      </c>
      <c r="J33" s="185" t="s">
        <v>200</v>
      </c>
      <c r="K33" s="185">
        <v>60.2671541667854</v>
      </c>
      <c r="L33" s="185">
        <v>2022</v>
      </c>
      <c r="M33" s="185" t="s">
        <v>212</v>
      </c>
      <c r="P33" s="163" t="s">
        <v>200</v>
      </c>
      <c r="Q33" s="163">
        <v>2025</v>
      </c>
      <c r="R33" s="163" t="s">
        <v>216</v>
      </c>
      <c r="S33" s="164">
        <v>54.375</v>
      </c>
      <c r="T33" s="162">
        <v>6</v>
      </c>
      <c r="U33" s="163" t="s">
        <v>198</v>
      </c>
      <c r="V33" s="163">
        <v>2025</v>
      </c>
      <c r="W33" s="163" t="s">
        <v>216</v>
      </c>
      <c r="X33" s="164">
        <v>48.82</v>
      </c>
    </row>
    <row r="34" spans="1:24">
      <c r="A34" s="180" t="s">
        <v>210</v>
      </c>
      <c r="B34" s="180" t="s">
        <v>228</v>
      </c>
      <c r="C34" s="180">
        <v>80.2594984076296</v>
      </c>
      <c r="D34" s="180">
        <v>2022</v>
      </c>
      <c r="E34" s="180" t="s">
        <v>195</v>
      </c>
      <c r="I34" s="185" t="s">
        <v>210</v>
      </c>
      <c r="J34" s="185" t="s">
        <v>200</v>
      </c>
      <c r="K34" s="185">
        <v>70.8960665765339</v>
      </c>
      <c r="L34" s="185">
        <v>2022</v>
      </c>
      <c r="M34" s="185" t="s">
        <v>195</v>
      </c>
      <c r="P34" s="163" t="s">
        <v>200</v>
      </c>
      <c r="Q34" s="163">
        <v>2025</v>
      </c>
      <c r="R34" s="163" t="s">
        <v>214</v>
      </c>
      <c r="S34" s="164">
        <v>61.267184698</v>
      </c>
      <c r="T34" s="162">
        <v>7</v>
      </c>
      <c r="U34" s="163" t="s">
        <v>198</v>
      </c>
      <c r="V34" s="163">
        <v>2025</v>
      </c>
      <c r="W34" s="163" t="s">
        <v>218</v>
      </c>
      <c r="X34" s="164">
        <v>42.53</v>
      </c>
    </row>
    <row r="35" spans="1:24">
      <c r="A35" s="180" t="s">
        <v>210</v>
      </c>
      <c r="B35" s="180" t="s">
        <v>228</v>
      </c>
      <c r="C35" s="180">
        <v>87.0432518001928</v>
      </c>
      <c r="D35" s="180">
        <v>2022</v>
      </c>
      <c r="E35" s="180" t="s">
        <v>202</v>
      </c>
      <c r="I35" s="185" t="s">
        <v>210</v>
      </c>
      <c r="J35" s="185" t="s">
        <v>200</v>
      </c>
      <c r="K35" s="185">
        <v>65.9340667548248</v>
      </c>
      <c r="L35" s="185">
        <v>2022</v>
      </c>
      <c r="M35" s="185" t="s">
        <v>205</v>
      </c>
      <c r="P35" s="163" t="s">
        <v>200</v>
      </c>
      <c r="Q35" s="163">
        <v>2025</v>
      </c>
      <c r="R35" s="163" t="s">
        <v>209</v>
      </c>
      <c r="S35" s="164">
        <v>63.094184486</v>
      </c>
      <c r="T35" s="162">
        <v>8</v>
      </c>
      <c r="U35" s="163" t="s">
        <v>198</v>
      </c>
      <c r="V35" s="163">
        <v>2025</v>
      </c>
      <c r="W35" s="163" t="s">
        <v>220</v>
      </c>
      <c r="X35" s="164">
        <v>54.4</v>
      </c>
    </row>
    <row r="36" spans="1:24">
      <c r="A36" s="180" t="s">
        <v>210</v>
      </c>
      <c r="B36" s="180" t="s">
        <v>228</v>
      </c>
      <c r="C36" s="180">
        <v>87.5212635865965</v>
      </c>
      <c r="D36" s="180">
        <v>2022</v>
      </c>
      <c r="E36" s="180" t="s">
        <v>205</v>
      </c>
      <c r="I36" s="186" t="s">
        <v>210</v>
      </c>
      <c r="J36" s="186" t="s">
        <v>222</v>
      </c>
      <c r="K36" s="186">
        <v>48.8145048814504</v>
      </c>
      <c r="L36" s="186">
        <v>2021</v>
      </c>
      <c r="M36" s="186" t="s">
        <v>223</v>
      </c>
      <c r="P36" s="163" t="s">
        <v>200</v>
      </c>
      <c r="Q36" s="163">
        <v>2025</v>
      </c>
      <c r="R36" s="163" t="s">
        <v>209</v>
      </c>
      <c r="S36" s="164">
        <v>63.094184486</v>
      </c>
      <c r="T36" s="162">
        <v>9</v>
      </c>
      <c r="U36" s="163" t="s">
        <v>198</v>
      </c>
      <c r="V36" s="163">
        <v>2025</v>
      </c>
      <c r="W36" s="163" t="s">
        <v>219</v>
      </c>
      <c r="X36" s="164">
        <v>48.09</v>
      </c>
    </row>
    <row r="37" spans="1:24">
      <c r="A37" s="180" t="s">
        <v>210</v>
      </c>
      <c r="B37" s="180" t="s">
        <v>228</v>
      </c>
      <c r="C37" s="180">
        <v>85.0660697534691</v>
      </c>
      <c r="D37" s="180">
        <v>2022</v>
      </c>
      <c r="E37" s="180" t="s">
        <v>207</v>
      </c>
      <c r="I37" s="187" t="s">
        <v>210</v>
      </c>
      <c r="J37" s="187" t="s">
        <v>222</v>
      </c>
      <c r="K37" s="187">
        <v>63.3333341781562</v>
      </c>
      <c r="L37" s="187">
        <v>2021</v>
      </c>
      <c r="M37" s="187" t="s">
        <v>203</v>
      </c>
      <c r="T37" s="162">
        <v>10</v>
      </c>
      <c r="U37" s="163" t="s">
        <v>198</v>
      </c>
      <c r="V37" s="163">
        <v>2025</v>
      </c>
      <c r="W37" s="163" t="s">
        <v>217</v>
      </c>
      <c r="X37" s="164">
        <v>52.67</v>
      </c>
    </row>
    <row r="38" spans="1:24">
      <c r="A38" s="181" t="s">
        <v>210</v>
      </c>
      <c r="B38" s="181" t="s">
        <v>229</v>
      </c>
      <c r="C38" s="181">
        <v>76.5671765908905</v>
      </c>
      <c r="D38" s="181">
        <v>2021</v>
      </c>
      <c r="E38" s="181" t="s">
        <v>197</v>
      </c>
      <c r="I38" s="187" t="s">
        <v>210</v>
      </c>
      <c r="J38" s="187" t="s">
        <v>222</v>
      </c>
      <c r="K38" s="187">
        <v>42.1579863095768</v>
      </c>
      <c r="L38" s="187">
        <v>2021</v>
      </c>
      <c r="M38" s="187" t="s">
        <v>206</v>
      </c>
      <c r="T38" s="162">
        <v>11</v>
      </c>
      <c r="U38" s="163" t="s">
        <v>198</v>
      </c>
      <c r="V38" s="163">
        <v>2025</v>
      </c>
      <c r="W38" s="163" t="s">
        <v>215</v>
      </c>
      <c r="X38" s="164">
        <v>55.36</v>
      </c>
    </row>
    <row r="39" spans="1:24">
      <c r="A39" s="181" t="s">
        <v>210</v>
      </c>
      <c r="B39" s="181" t="s">
        <v>229</v>
      </c>
      <c r="C39" s="181">
        <v>76.3697067195335</v>
      </c>
      <c r="D39" s="181">
        <v>2021</v>
      </c>
      <c r="E39" s="181" t="s">
        <v>223</v>
      </c>
      <c r="I39" s="187" t="s">
        <v>210</v>
      </c>
      <c r="J39" s="187" t="s">
        <v>222</v>
      </c>
      <c r="K39" s="187">
        <v>52.0583057584458</v>
      </c>
      <c r="L39" s="187">
        <v>2022</v>
      </c>
      <c r="M39" s="187" t="s">
        <v>207</v>
      </c>
      <c r="T39" s="162">
        <v>12</v>
      </c>
      <c r="U39" s="163" t="s">
        <v>198</v>
      </c>
      <c r="V39" s="163">
        <v>2025</v>
      </c>
      <c r="W39" s="163" t="s">
        <v>213</v>
      </c>
      <c r="X39" s="164">
        <v>58.56</v>
      </c>
    </row>
    <row r="40" spans="1:24">
      <c r="A40" s="181" t="s">
        <v>210</v>
      </c>
      <c r="B40" s="181" t="s">
        <v>229</v>
      </c>
      <c r="C40" s="181">
        <v>77.8715380255226</v>
      </c>
      <c r="D40" s="181">
        <v>2021</v>
      </c>
      <c r="E40" s="181" t="s">
        <v>203</v>
      </c>
      <c r="I40" s="51" t="s">
        <v>193</v>
      </c>
      <c r="J40" s="51" t="s">
        <v>230</v>
      </c>
      <c r="K40" s="51">
        <v>60.7447838718197</v>
      </c>
      <c r="L40" s="51">
        <v>2021</v>
      </c>
      <c r="M40" s="51" t="s">
        <v>206</v>
      </c>
      <c r="X40" s="166">
        <f>AVERAGE(X28:X39)</f>
        <v>53.4041666666667</v>
      </c>
    </row>
    <row r="41" spans="1:24">
      <c r="A41" s="181" t="s">
        <v>210</v>
      </c>
      <c r="B41" s="181" t="s">
        <v>229</v>
      </c>
      <c r="C41" s="181">
        <v>74.0622760213426</v>
      </c>
      <c r="D41" s="181">
        <v>2021</v>
      </c>
      <c r="E41" s="181" t="s">
        <v>206</v>
      </c>
      <c r="I41" s="51" t="s">
        <v>193</v>
      </c>
      <c r="J41" s="51" t="s">
        <v>230</v>
      </c>
      <c r="K41" s="51">
        <v>61.9834710743801</v>
      </c>
      <c r="L41" s="51">
        <v>2021</v>
      </c>
      <c r="M41" s="51" t="s">
        <v>226</v>
      </c>
      <c r="T41" s="162">
        <v>1</v>
      </c>
      <c r="U41" s="163" t="s">
        <v>231</v>
      </c>
      <c r="V41" s="163">
        <v>2024</v>
      </c>
      <c r="W41" s="163" t="s">
        <v>201</v>
      </c>
      <c r="X41" s="163">
        <v>53.98</v>
      </c>
    </row>
    <row r="42" spans="1:24">
      <c r="A42" s="181" t="s">
        <v>210</v>
      </c>
      <c r="B42" s="181" t="s">
        <v>229</v>
      </c>
      <c r="C42" s="181">
        <v>78.8170786536109</v>
      </c>
      <c r="D42" s="181">
        <v>2021</v>
      </c>
      <c r="E42" s="181" t="s">
        <v>226</v>
      </c>
      <c r="I42" s="51" t="s">
        <v>193</v>
      </c>
      <c r="J42" s="51" t="s">
        <v>230</v>
      </c>
      <c r="K42" s="51">
        <v>54.051445393562</v>
      </c>
      <c r="L42" s="51">
        <v>2022</v>
      </c>
      <c r="M42" s="51" t="s">
        <v>208</v>
      </c>
      <c r="T42" s="162">
        <v>2</v>
      </c>
      <c r="U42" s="163" t="s">
        <v>231</v>
      </c>
      <c r="V42" s="163">
        <v>2024</v>
      </c>
      <c r="W42" s="163" t="s">
        <v>204</v>
      </c>
      <c r="X42" s="163">
        <v>57.61</v>
      </c>
    </row>
    <row r="43" spans="1:32">
      <c r="A43" s="181" t="s">
        <v>210</v>
      </c>
      <c r="B43" s="181" t="s">
        <v>229</v>
      </c>
      <c r="C43" s="181">
        <v>74.2723389652456</v>
      </c>
      <c r="D43" s="181">
        <v>2022</v>
      </c>
      <c r="E43" s="181" t="s">
        <v>208</v>
      </c>
      <c r="I43" s="51" t="s">
        <v>193</v>
      </c>
      <c r="J43" s="51" t="s">
        <v>230</v>
      </c>
      <c r="K43" s="51">
        <v>63.4087042308951</v>
      </c>
      <c r="L43" s="51">
        <v>2022</v>
      </c>
      <c r="M43" s="51" t="s">
        <v>225</v>
      </c>
      <c r="T43" s="162">
        <v>3</v>
      </c>
      <c r="U43" s="163" t="s">
        <v>231</v>
      </c>
      <c r="V43" s="163">
        <v>2024</v>
      </c>
      <c r="W43" s="163" t="s">
        <v>199</v>
      </c>
      <c r="X43" s="163">
        <v>52.84</v>
      </c>
      <c r="AC43" s="163"/>
      <c r="AD43" s="163"/>
      <c r="AE43" s="163"/>
      <c r="AF43" s="163"/>
    </row>
    <row r="44" spans="1:32">
      <c r="A44" s="181" t="s">
        <v>210</v>
      </c>
      <c r="B44" s="181" t="s">
        <v>229</v>
      </c>
      <c r="C44" s="181">
        <v>75.8855671398065</v>
      </c>
      <c r="D44" s="181">
        <v>2022</v>
      </c>
      <c r="E44" s="181" t="s">
        <v>225</v>
      </c>
      <c r="I44" s="51" t="s">
        <v>193</v>
      </c>
      <c r="J44" s="51" t="s">
        <v>230</v>
      </c>
      <c r="K44" s="51">
        <v>57.0034732348808</v>
      </c>
      <c r="L44" s="51">
        <v>2022</v>
      </c>
      <c r="M44" s="51" t="s">
        <v>212</v>
      </c>
      <c r="T44" s="162">
        <v>4</v>
      </c>
      <c r="U44" s="163" t="s">
        <v>231</v>
      </c>
      <c r="V44" s="163">
        <v>2025</v>
      </c>
      <c r="W44" s="163" t="s">
        <v>209</v>
      </c>
      <c r="X44" s="163">
        <v>52.29</v>
      </c>
      <c r="AC44" s="163"/>
      <c r="AD44" s="163"/>
      <c r="AE44" s="163"/>
      <c r="AF44" s="163"/>
    </row>
    <row r="45" spans="1:32">
      <c r="A45" s="181" t="s">
        <v>210</v>
      </c>
      <c r="B45" s="181" t="s">
        <v>229</v>
      </c>
      <c r="C45" s="181">
        <v>66.543416642951</v>
      </c>
      <c r="D45" s="181">
        <v>2022</v>
      </c>
      <c r="E45" s="181" t="s">
        <v>212</v>
      </c>
      <c r="I45" s="51" t="s">
        <v>193</v>
      </c>
      <c r="J45" s="51" t="s">
        <v>230</v>
      </c>
      <c r="K45" s="51">
        <v>56.0697155981895</v>
      </c>
      <c r="L45" s="51">
        <v>2022</v>
      </c>
      <c r="M45" s="51" t="s">
        <v>195</v>
      </c>
      <c r="T45" s="162">
        <v>5</v>
      </c>
      <c r="U45" s="163" t="s">
        <v>231</v>
      </c>
      <c r="V45" s="163">
        <v>2025</v>
      </c>
      <c r="W45" s="163" t="s">
        <v>214</v>
      </c>
      <c r="X45" s="163">
        <v>55.59</v>
      </c>
      <c r="AC45" s="163"/>
      <c r="AD45" s="163"/>
      <c r="AE45" s="163"/>
      <c r="AF45" s="163"/>
    </row>
    <row r="46" spans="1:32">
      <c r="A46" s="181" t="s">
        <v>210</v>
      </c>
      <c r="B46" s="181" t="s">
        <v>229</v>
      </c>
      <c r="C46" s="181">
        <v>68.7602100406046</v>
      </c>
      <c r="D46" s="181">
        <v>2022</v>
      </c>
      <c r="E46" s="181" t="s">
        <v>195</v>
      </c>
      <c r="I46" s="51" t="s">
        <v>193</v>
      </c>
      <c r="J46" s="51" t="s">
        <v>230</v>
      </c>
      <c r="K46" s="51">
        <v>58.9089046358746</v>
      </c>
      <c r="L46" s="51">
        <v>2022</v>
      </c>
      <c r="M46" s="51" t="s">
        <v>205</v>
      </c>
      <c r="T46" s="162">
        <v>6</v>
      </c>
      <c r="U46" s="163" t="s">
        <v>231</v>
      </c>
      <c r="V46" s="163">
        <v>2025</v>
      </c>
      <c r="W46" s="163" t="s">
        <v>216</v>
      </c>
      <c r="X46" s="163">
        <v>57.13</v>
      </c>
      <c r="AC46" s="163"/>
      <c r="AD46" s="163"/>
      <c r="AE46" s="163"/>
      <c r="AF46" s="163"/>
    </row>
    <row r="47" spans="1:32">
      <c r="A47" s="181" t="s">
        <v>210</v>
      </c>
      <c r="B47" s="181" t="s">
        <v>229</v>
      </c>
      <c r="C47" s="181">
        <v>78.8207499665706</v>
      </c>
      <c r="D47" s="181">
        <v>2022</v>
      </c>
      <c r="E47" s="181" t="s">
        <v>202</v>
      </c>
      <c r="I47" s="51" t="s">
        <v>193</v>
      </c>
      <c r="J47" s="51" t="s">
        <v>230</v>
      </c>
      <c r="K47" s="51">
        <v>51.0770597379524</v>
      </c>
      <c r="L47" s="51">
        <v>2022</v>
      </c>
      <c r="M47" s="51" t="s">
        <v>207</v>
      </c>
      <c r="T47" s="162">
        <v>7</v>
      </c>
      <c r="U47" s="163" t="s">
        <v>231</v>
      </c>
      <c r="V47" s="163">
        <v>2025</v>
      </c>
      <c r="W47" s="163" t="s">
        <v>218</v>
      </c>
      <c r="X47" s="163">
        <v>56.44</v>
      </c>
      <c r="AC47" s="163"/>
      <c r="AD47" s="163"/>
      <c r="AE47" s="163"/>
      <c r="AF47" s="163"/>
    </row>
    <row r="48" spans="1:32">
      <c r="A48" s="181" t="s">
        <v>210</v>
      </c>
      <c r="B48" s="181" t="s">
        <v>229</v>
      </c>
      <c r="C48" s="181">
        <v>78.1654449906752</v>
      </c>
      <c r="D48" s="181">
        <v>2022</v>
      </c>
      <c r="E48" s="181" t="s">
        <v>205</v>
      </c>
      <c r="I48" s="79" t="s">
        <v>232</v>
      </c>
      <c r="J48" s="79"/>
      <c r="K48" s="79"/>
      <c r="L48" s="79"/>
      <c r="M48" s="79"/>
      <c r="T48" s="162">
        <v>8</v>
      </c>
      <c r="U48" s="163" t="s">
        <v>231</v>
      </c>
      <c r="V48" s="163">
        <v>2025</v>
      </c>
      <c r="W48" s="163" t="s">
        <v>220</v>
      </c>
      <c r="X48" s="163">
        <v>58.02</v>
      </c>
      <c r="AC48" s="163"/>
      <c r="AD48" s="163"/>
      <c r="AE48" s="163"/>
      <c r="AF48" s="163"/>
    </row>
    <row r="49" spans="1:32">
      <c r="A49" s="181" t="s">
        <v>210</v>
      </c>
      <c r="B49" s="181" t="s">
        <v>229</v>
      </c>
      <c r="C49" s="181">
        <v>75.9036975193412</v>
      </c>
      <c r="D49" s="181">
        <v>2022</v>
      </c>
      <c r="E49" s="181" t="s">
        <v>207</v>
      </c>
      <c r="T49" s="162">
        <v>9</v>
      </c>
      <c r="U49" s="163" t="s">
        <v>231</v>
      </c>
      <c r="V49" s="163">
        <v>2025</v>
      </c>
      <c r="W49" s="163" t="s">
        <v>219</v>
      </c>
      <c r="X49" s="163">
        <v>58.08</v>
      </c>
      <c r="AC49" s="163"/>
      <c r="AD49" s="163"/>
      <c r="AE49" s="163"/>
      <c r="AF49" s="163"/>
    </row>
    <row r="50" spans="1:32">
      <c r="A50" s="182" t="s">
        <v>210</v>
      </c>
      <c r="B50" s="182" t="s">
        <v>222</v>
      </c>
      <c r="C50" s="182">
        <v>48.8145048814504</v>
      </c>
      <c r="D50" s="182">
        <v>2021</v>
      </c>
      <c r="E50" s="182" t="s">
        <v>223</v>
      </c>
      <c r="T50" s="162">
        <v>10</v>
      </c>
      <c r="U50" s="163" t="s">
        <v>231</v>
      </c>
      <c r="V50" s="163">
        <v>2025</v>
      </c>
      <c r="W50" s="163" t="s">
        <v>217</v>
      </c>
      <c r="X50" s="163">
        <v>63.08</v>
      </c>
      <c r="AC50" s="163"/>
      <c r="AD50" s="163"/>
      <c r="AE50" s="163"/>
      <c r="AF50" s="163"/>
    </row>
    <row r="51" spans="1:32">
      <c r="A51" s="183" t="s">
        <v>210</v>
      </c>
      <c r="B51" s="183" t="s">
        <v>222</v>
      </c>
      <c r="C51" s="183">
        <v>63.3333341781562</v>
      </c>
      <c r="D51" s="183">
        <v>2021</v>
      </c>
      <c r="E51" s="183" t="s">
        <v>203</v>
      </c>
      <c r="T51" s="162">
        <v>11</v>
      </c>
      <c r="U51" s="163" t="s">
        <v>231</v>
      </c>
      <c r="V51" s="163">
        <v>2025</v>
      </c>
      <c r="W51" s="163" t="s">
        <v>215</v>
      </c>
      <c r="X51" s="163">
        <v>61.76</v>
      </c>
      <c r="AC51" s="163"/>
      <c r="AD51" s="163"/>
      <c r="AE51" s="163"/>
      <c r="AF51" s="163"/>
    </row>
    <row r="52" spans="1:32">
      <c r="A52" s="183" t="s">
        <v>210</v>
      </c>
      <c r="B52" s="183" t="s">
        <v>222</v>
      </c>
      <c r="C52" s="183">
        <v>42.1579863095768</v>
      </c>
      <c r="D52" s="183">
        <v>2021</v>
      </c>
      <c r="E52" s="183" t="s">
        <v>206</v>
      </c>
      <c r="I52" s="184" t="s">
        <v>186</v>
      </c>
      <c r="J52" s="184" t="s">
        <v>187</v>
      </c>
      <c r="K52" s="184" t="s">
        <v>188</v>
      </c>
      <c r="L52" s="184" t="s">
        <v>189</v>
      </c>
      <c r="M52" s="184" t="s">
        <v>155</v>
      </c>
      <c r="T52" s="162">
        <v>12</v>
      </c>
      <c r="U52" s="163" t="s">
        <v>231</v>
      </c>
      <c r="V52" s="163">
        <v>2025</v>
      </c>
      <c r="W52" s="163" t="s">
        <v>213</v>
      </c>
      <c r="X52" s="163">
        <v>61.34</v>
      </c>
      <c r="AC52" s="163"/>
      <c r="AD52" s="163"/>
      <c r="AE52" s="163"/>
      <c r="AF52" s="163"/>
    </row>
    <row r="53" spans="1:32">
      <c r="A53" s="183" t="s">
        <v>210</v>
      </c>
      <c r="B53" s="183" t="s">
        <v>222</v>
      </c>
      <c r="C53" s="183">
        <v>52.0583057584458</v>
      </c>
      <c r="D53" s="183">
        <v>2022</v>
      </c>
      <c r="E53" s="183" t="s">
        <v>207</v>
      </c>
      <c r="I53" s="188" t="s">
        <v>193</v>
      </c>
      <c r="J53" s="188" t="s">
        <v>233</v>
      </c>
      <c r="K53" s="188">
        <v>62.9370629370629</v>
      </c>
      <c r="L53" s="188">
        <v>2021</v>
      </c>
      <c r="M53" s="188" t="s">
        <v>197</v>
      </c>
      <c r="N53" s="189">
        <v>8</v>
      </c>
      <c r="X53" s="166">
        <f>AVERAGE(X41:X52)</f>
        <v>57.3466666666667</v>
      </c>
      <c r="AC53" s="163"/>
      <c r="AD53" s="163"/>
      <c r="AE53" s="163"/>
      <c r="AF53" s="163"/>
    </row>
    <row r="54" spans="1:32">
      <c r="A54" s="162" t="s">
        <v>210</v>
      </c>
      <c r="B54" s="162" t="s">
        <v>234</v>
      </c>
      <c r="C54" s="162">
        <v>45.7692707499831</v>
      </c>
      <c r="D54" s="162">
        <v>2021</v>
      </c>
      <c r="E54" s="162" t="s">
        <v>226</v>
      </c>
      <c r="I54" s="188" t="s">
        <v>193</v>
      </c>
      <c r="J54" s="188" t="s">
        <v>233</v>
      </c>
      <c r="K54" s="188">
        <v>64.526588845655</v>
      </c>
      <c r="L54" s="188">
        <v>2021</v>
      </c>
      <c r="M54" s="188" t="s">
        <v>223</v>
      </c>
      <c r="N54" s="189">
        <v>9</v>
      </c>
      <c r="AC54" s="163"/>
      <c r="AD54" s="163"/>
      <c r="AE54" s="163"/>
      <c r="AF54" s="163"/>
    </row>
    <row r="55" spans="1:32">
      <c r="A55" s="162" t="s">
        <v>210</v>
      </c>
      <c r="B55" s="162" t="s">
        <v>235</v>
      </c>
      <c r="C55" s="162">
        <v>79.660116834838</v>
      </c>
      <c r="D55" s="162">
        <v>2021</v>
      </c>
      <c r="E55" s="162" t="s">
        <v>197</v>
      </c>
      <c r="I55" s="188" t="s">
        <v>193</v>
      </c>
      <c r="J55" s="188" t="s">
        <v>233</v>
      </c>
      <c r="K55" s="188">
        <v>54.7945205479452</v>
      </c>
      <c r="L55" s="188">
        <v>2021</v>
      </c>
      <c r="M55" s="188" t="s">
        <v>203</v>
      </c>
      <c r="N55" s="189">
        <v>10</v>
      </c>
      <c r="AC55" s="163"/>
      <c r="AD55" s="163"/>
      <c r="AE55" s="163"/>
      <c r="AF55" s="163"/>
    </row>
    <row r="56" spans="1:14">
      <c r="A56" s="162" t="s">
        <v>210</v>
      </c>
      <c r="B56" s="162" t="s">
        <v>235</v>
      </c>
      <c r="C56" s="162">
        <v>69.8621289698319</v>
      </c>
      <c r="D56" s="162">
        <v>2021</v>
      </c>
      <c r="E56" s="162" t="s">
        <v>223</v>
      </c>
      <c r="I56" s="188" t="s">
        <v>193</v>
      </c>
      <c r="J56" s="188" t="s">
        <v>233</v>
      </c>
      <c r="K56" s="188">
        <v>59.8899320168339</v>
      </c>
      <c r="L56" s="188">
        <v>2021</v>
      </c>
      <c r="M56" s="188" t="s">
        <v>206</v>
      </c>
      <c r="N56" s="189">
        <v>11</v>
      </c>
    </row>
    <row r="57" spans="1:14">
      <c r="A57" s="162" t="s">
        <v>210</v>
      </c>
      <c r="B57" s="162" t="s">
        <v>235</v>
      </c>
      <c r="C57" s="162">
        <v>63.2035526179902</v>
      </c>
      <c r="D57" s="162">
        <v>2021</v>
      </c>
      <c r="E57" s="162" t="s">
        <v>203</v>
      </c>
      <c r="I57" s="188" t="s">
        <v>193</v>
      </c>
      <c r="J57" s="188" t="s">
        <v>233</v>
      </c>
      <c r="K57" s="188">
        <v>61.276617633172</v>
      </c>
      <c r="L57" s="188">
        <v>2021</v>
      </c>
      <c r="M57" s="188" t="s">
        <v>226</v>
      </c>
      <c r="N57" s="189">
        <v>12</v>
      </c>
    </row>
    <row r="58" spans="1:14">
      <c r="A58" s="162" t="s">
        <v>210</v>
      </c>
      <c r="B58" s="162" t="s">
        <v>235</v>
      </c>
      <c r="C58" s="162">
        <v>74.4859780404224</v>
      </c>
      <c r="D58" s="162">
        <v>2021</v>
      </c>
      <c r="E58" s="162" t="s">
        <v>206</v>
      </c>
      <c r="I58" s="188" t="s">
        <v>193</v>
      </c>
      <c r="J58" s="188" t="s">
        <v>233</v>
      </c>
      <c r="K58" s="188">
        <v>59.3473587570415</v>
      </c>
      <c r="L58" s="188">
        <v>2022</v>
      </c>
      <c r="M58" s="188" t="s">
        <v>208</v>
      </c>
      <c r="N58" s="189">
        <v>1</v>
      </c>
    </row>
    <row r="59" spans="1:14">
      <c r="A59" s="162" t="s">
        <v>210</v>
      </c>
      <c r="B59" s="162" t="s">
        <v>235</v>
      </c>
      <c r="C59" s="162">
        <v>60.9275815805357</v>
      </c>
      <c r="D59" s="162">
        <v>2021</v>
      </c>
      <c r="E59" s="162" t="s">
        <v>226</v>
      </c>
      <c r="I59" s="188" t="s">
        <v>193</v>
      </c>
      <c r="J59" s="188" t="s">
        <v>233</v>
      </c>
      <c r="K59" s="188">
        <v>65.533483514233</v>
      </c>
      <c r="L59" s="188">
        <v>2022</v>
      </c>
      <c r="M59" s="188" t="s">
        <v>225</v>
      </c>
      <c r="N59" s="189">
        <v>2</v>
      </c>
    </row>
    <row r="60" spans="1:14">
      <c r="A60" s="162" t="s">
        <v>210</v>
      </c>
      <c r="B60" s="162" t="s">
        <v>235</v>
      </c>
      <c r="C60" s="162">
        <v>78.59375</v>
      </c>
      <c r="D60" s="162">
        <v>2022</v>
      </c>
      <c r="E60" s="162" t="s">
        <v>225</v>
      </c>
      <c r="I60" s="188" t="s">
        <v>193</v>
      </c>
      <c r="J60" s="188" t="s">
        <v>233</v>
      </c>
      <c r="K60" s="188">
        <v>68.1507454807743</v>
      </c>
      <c r="L60" s="188">
        <v>2022</v>
      </c>
      <c r="M60" s="188" t="s">
        <v>212</v>
      </c>
      <c r="N60" s="189">
        <v>3</v>
      </c>
    </row>
    <row r="61" spans="1:14">
      <c r="A61" s="162" t="s">
        <v>210</v>
      </c>
      <c r="B61" s="162" t="s">
        <v>235</v>
      </c>
      <c r="C61" s="162">
        <v>73.1443770260161</v>
      </c>
      <c r="D61" s="162">
        <v>2022</v>
      </c>
      <c r="E61" s="162" t="s">
        <v>212</v>
      </c>
      <c r="I61" s="188" t="s">
        <v>193</v>
      </c>
      <c r="J61" s="188" t="s">
        <v>233</v>
      </c>
      <c r="K61" s="188">
        <v>66.4518727345952</v>
      </c>
      <c r="L61" s="188">
        <v>2022</v>
      </c>
      <c r="M61" s="188" t="s">
        <v>195</v>
      </c>
      <c r="N61" s="189">
        <v>4</v>
      </c>
    </row>
    <row r="62" spans="1:14">
      <c r="A62" s="162" t="s">
        <v>210</v>
      </c>
      <c r="B62" s="162" t="s">
        <v>235</v>
      </c>
      <c r="C62" s="162">
        <v>69.4859755414957</v>
      </c>
      <c r="D62" s="162">
        <v>2022</v>
      </c>
      <c r="E62" s="162" t="s">
        <v>195</v>
      </c>
      <c r="I62" s="188" t="s">
        <v>193</v>
      </c>
      <c r="J62" s="188" t="s">
        <v>233</v>
      </c>
      <c r="K62" s="188">
        <v>61.0915335729376</v>
      </c>
      <c r="L62" s="188">
        <v>2022</v>
      </c>
      <c r="M62" s="188" t="s">
        <v>202</v>
      </c>
      <c r="N62" s="189">
        <v>5</v>
      </c>
    </row>
    <row r="63" spans="1:14">
      <c r="A63" s="162" t="s">
        <v>210</v>
      </c>
      <c r="B63" s="162" t="s">
        <v>235</v>
      </c>
      <c r="C63" s="162">
        <v>71.7069793347598</v>
      </c>
      <c r="D63" s="162">
        <v>2022</v>
      </c>
      <c r="E63" s="162" t="s">
        <v>202</v>
      </c>
      <c r="I63" s="188" t="s">
        <v>193</v>
      </c>
      <c r="J63" s="188" t="s">
        <v>233</v>
      </c>
      <c r="K63" s="188">
        <v>61.1790878754171</v>
      </c>
      <c r="L63" s="188">
        <v>2022</v>
      </c>
      <c r="M63" s="188" t="s">
        <v>205</v>
      </c>
      <c r="N63" s="189">
        <v>6</v>
      </c>
    </row>
    <row r="64" spans="1:14">
      <c r="A64" s="162" t="s">
        <v>210</v>
      </c>
      <c r="B64" s="162" t="s">
        <v>235</v>
      </c>
      <c r="C64" s="162">
        <v>64.3915001996146</v>
      </c>
      <c r="D64" s="162">
        <v>2022</v>
      </c>
      <c r="E64" s="162" t="s">
        <v>205</v>
      </c>
      <c r="I64" s="188" t="s">
        <v>193</v>
      </c>
      <c r="J64" s="188" t="s">
        <v>233</v>
      </c>
      <c r="K64" s="188">
        <v>60.567936736161</v>
      </c>
      <c r="L64" s="188">
        <v>2022</v>
      </c>
      <c r="M64" s="188" t="s">
        <v>207</v>
      </c>
      <c r="N64" s="189">
        <v>7</v>
      </c>
    </row>
    <row r="65" spans="1:14">
      <c r="A65" s="162" t="s">
        <v>210</v>
      </c>
      <c r="B65" s="162" t="s">
        <v>235</v>
      </c>
      <c r="C65" s="162">
        <v>68.935429422105</v>
      </c>
      <c r="D65" s="162">
        <v>2022</v>
      </c>
      <c r="E65" s="162" t="s">
        <v>207</v>
      </c>
      <c r="I65" s="51" t="s">
        <v>193</v>
      </c>
      <c r="J65" s="51" t="s">
        <v>230</v>
      </c>
      <c r="K65" s="51">
        <v>60.7447838718197</v>
      </c>
      <c r="L65" s="51">
        <v>2021</v>
      </c>
      <c r="M65" s="51" t="s">
        <v>206</v>
      </c>
      <c r="N65" s="162">
        <v>11</v>
      </c>
    </row>
    <row r="66" spans="1:14">
      <c r="A66" s="162" t="s">
        <v>193</v>
      </c>
      <c r="B66" s="162" t="s">
        <v>236</v>
      </c>
      <c r="C66" s="162">
        <v>55.5555555555555</v>
      </c>
      <c r="D66" s="162">
        <v>2021</v>
      </c>
      <c r="E66" s="162" t="s">
        <v>197</v>
      </c>
      <c r="I66" s="51" t="s">
        <v>193</v>
      </c>
      <c r="J66" s="51" t="s">
        <v>230</v>
      </c>
      <c r="K66" s="51">
        <v>61.9834710743801</v>
      </c>
      <c r="L66" s="51">
        <v>2021</v>
      </c>
      <c r="M66" s="51" t="s">
        <v>226</v>
      </c>
      <c r="N66" s="162">
        <v>12</v>
      </c>
    </row>
    <row r="67" spans="1:14">
      <c r="A67" s="162" t="s">
        <v>193</v>
      </c>
      <c r="B67" s="162" t="s">
        <v>236</v>
      </c>
      <c r="C67" s="162">
        <v>53.2392026578073</v>
      </c>
      <c r="D67" s="162">
        <v>2021</v>
      </c>
      <c r="E67" s="162" t="s">
        <v>206</v>
      </c>
      <c r="I67" s="51" t="s">
        <v>193</v>
      </c>
      <c r="J67" s="51" t="s">
        <v>230</v>
      </c>
      <c r="K67" s="51">
        <v>54.051445393562</v>
      </c>
      <c r="L67" s="51">
        <v>2022</v>
      </c>
      <c r="M67" s="51" t="s">
        <v>208</v>
      </c>
      <c r="N67" s="162">
        <v>1</v>
      </c>
    </row>
    <row r="68" spans="1:14">
      <c r="A68" s="162" t="s">
        <v>193</v>
      </c>
      <c r="B68" s="162" t="s">
        <v>236</v>
      </c>
      <c r="C68" s="162">
        <v>68.9134333994147</v>
      </c>
      <c r="D68" s="162">
        <v>2022</v>
      </c>
      <c r="E68" s="162" t="s">
        <v>208</v>
      </c>
      <c r="I68" s="51" t="s">
        <v>193</v>
      </c>
      <c r="J68" s="51" t="s">
        <v>230</v>
      </c>
      <c r="K68" s="51">
        <v>63.4087042308951</v>
      </c>
      <c r="L68" s="51">
        <v>2022</v>
      </c>
      <c r="M68" s="51" t="s">
        <v>225</v>
      </c>
      <c r="N68" s="162">
        <v>2</v>
      </c>
    </row>
    <row r="69" spans="1:14">
      <c r="A69" s="162" t="s">
        <v>193</v>
      </c>
      <c r="B69" s="162" t="s">
        <v>236</v>
      </c>
      <c r="C69" s="162">
        <v>57.478005430502</v>
      </c>
      <c r="D69" s="162">
        <v>2022</v>
      </c>
      <c r="E69" s="162" t="s">
        <v>212</v>
      </c>
      <c r="I69" s="51" t="s">
        <v>193</v>
      </c>
      <c r="J69" s="51" t="s">
        <v>230</v>
      </c>
      <c r="K69" s="51">
        <v>57.0034732348808</v>
      </c>
      <c r="L69" s="51">
        <v>2022</v>
      </c>
      <c r="M69" s="51" t="s">
        <v>212</v>
      </c>
      <c r="N69" s="162">
        <v>3</v>
      </c>
    </row>
    <row r="70" spans="1:14">
      <c r="A70" s="162" t="s">
        <v>193</v>
      </c>
      <c r="B70" s="162" t="s">
        <v>236</v>
      </c>
      <c r="C70" s="162">
        <v>63.9801364567475</v>
      </c>
      <c r="D70" s="162">
        <v>2022</v>
      </c>
      <c r="E70" s="162" t="s">
        <v>195</v>
      </c>
      <c r="I70" s="51" t="s">
        <v>193</v>
      </c>
      <c r="J70" s="51" t="s">
        <v>230</v>
      </c>
      <c r="K70" s="51">
        <v>56.0697155981895</v>
      </c>
      <c r="L70" s="51">
        <v>2022</v>
      </c>
      <c r="M70" s="51" t="s">
        <v>195</v>
      </c>
      <c r="N70" s="162">
        <v>4</v>
      </c>
    </row>
    <row r="71" spans="1:14">
      <c r="A71" s="162" t="s">
        <v>193</v>
      </c>
      <c r="B71" s="162" t="s">
        <v>236</v>
      </c>
      <c r="C71" s="162">
        <v>47.3961718472731</v>
      </c>
      <c r="D71" s="162">
        <v>2022</v>
      </c>
      <c r="E71" s="162" t="s">
        <v>202</v>
      </c>
      <c r="I71" s="51" t="s">
        <v>193</v>
      </c>
      <c r="J71" s="51" t="s">
        <v>230</v>
      </c>
      <c r="K71" s="51">
        <v>58.9089046358746</v>
      </c>
      <c r="L71" s="51">
        <v>2022</v>
      </c>
      <c r="M71" s="51" t="s">
        <v>205</v>
      </c>
      <c r="N71" s="162">
        <v>6</v>
      </c>
    </row>
    <row r="72" spans="1:14">
      <c r="A72" s="162" t="s">
        <v>193</v>
      </c>
      <c r="B72" s="162" t="s">
        <v>237</v>
      </c>
      <c r="C72" s="162">
        <v>26.546714844038</v>
      </c>
      <c r="D72" s="162">
        <v>2022</v>
      </c>
      <c r="E72" s="162" t="s">
        <v>225</v>
      </c>
      <c r="I72" s="51" t="s">
        <v>193</v>
      </c>
      <c r="J72" s="51" t="s">
        <v>230</v>
      </c>
      <c r="K72" s="51">
        <v>51.0770597379524</v>
      </c>
      <c r="L72" s="51">
        <v>2022</v>
      </c>
      <c r="M72" s="51" t="s">
        <v>207</v>
      </c>
      <c r="N72" s="162">
        <v>7</v>
      </c>
    </row>
    <row r="73" spans="1:14">
      <c r="A73" s="162" t="s">
        <v>193</v>
      </c>
      <c r="B73" s="162" t="s">
        <v>238</v>
      </c>
      <c r="C73" s="162">
        <v>70.351519054989</v>
      </c>
      <c r="D73" s="162">
        <v>2021</v>
      </c>
      <c r="E73" s="162" t="s">
        <v>197</v>
      </c>
      <c r="I73" s="185" t="s">
        <v>193</v>
      </c>
      <c r="J73" s="185" t="s">
        <v>196</v>
      </c>
      <c r="K73" s="185">
        <v>54.2920029347028</v>
      </c>
      <c r="L73" s="185">
        <v>2021</v>
      </c>
      <c r="M73" s="185" t="s">
        <v>197</v>
      </c>
      <c r="N73" s="162">
        <v>8</v>
      </c>
    </row>
    <row r="74" spans="1:14">
      <c r="A74" s="162" t="s">
        <v>193</v>
      </c>
      <c r="B74" s="162" t="s">
        <v>238</v>
      </c>
      <c r="C74" s="162">
        <v>69.7859781618173</v>
      </c>
      <c r="D74" s="162">
        <v>2021</v>
      </c>
      <c r="E74" s="162" t="s">
        <v>223</v>
      </c>
      <c r="I74" s="185" t="s">
        <v>193</v>
      </c>
      <c r="J74" s="185" t="s">
        <v>196</v>
      </c>
      <c r="K74" s="185">
        <v>67.4509769287001</v>
      </c>
      <c r="L74" s="185">
        <v>2021</v>
      </c>
      <c r="M74" s="185" t="s">
        <v>203</v>
      </c>
      <c r="N74" s="162">
        <v>10</v>
      </c>
    </row>
    <row r="75" spans="1:14">
      <c r="A75" s="162" t="s">
        <v>193</v>
      </c>
      <c r="B75" s="162" t="s">
        <v>238</v>
      </c>
      <c r="C75" s="162">
        <v>69.4312457846821</v>
      </c>
      <c r="D75" s="162">
        <v>2021</v>
      </c>
      <c r="E75" s="162" t="s">
        <v>206</v>
      </c>
      <c r="I75" s="185" t="s">
        <v>193</v>
      </c>
      <c r="J75" s="185" t="s">
        <v>196</v>
      </c>
      <c r="K75" s="185">
        <v>56.5275908479138</v>
      </c>
      <c r="L75" s="185">
        <v>2021</v>
      </c>
      <c r="M75" s="185" t="s">
        <v>206</v>
      </c>
      <c r="N75" s="162">
        <v>11</v>
      </c>
    </row>
    <row r="76" spans="1:14">
      <c r="A76" s="162" t="s">
        <v>193</v>
      </c>
      <c r="B76" s="162" t="s">
        <v>238</v>
      </c>
      <c r="C76" s="162">
        <v>70.9897610921501</v>
      </c>
      <c r="D76" s="162">
        <v>2022</v>
      </c>
      <c r="E76" s="162" t="s">
        <v>208</v>
      </c>
      <c r="I76" s="185" t="s">
        <v>193</v>
      </c>
      <c r="J76" s="185" t="s">
        <v>196</v>
      </c>
      <c r="K76" s="185">
        <v>48.4768384676999</v>
      </c>
      <c r="L76" s="185">
        <v>2022</v>
      </c>
      <c r="M76" s="185" t="s">
        <v>208</v>
      </c>
      <c r="N76" s="162">
        <v>1</v>
      </c>
    </row>
    <row r="77" spans="1:14">
      <c r="A77" s="162" t="s">
        <v>193</v>
      </c>
      <c r="B77" s="162" t="s">
        <v>238</v>
      </c>
      <c r="C77" s="162">
        <v>72.2272934732998</v>
      </c>
      <c r="D77" s="162">
        <v>2022</v>
      </c>
      <c r="E77" s="162" t="s">
        <v>225</v>
      </c>
      <c r="I77" s="185" t="s">
        <v>193</v>
      </c>
      <c r="J77" s="185" t="s">
        <v>196</v>
      </c>
      <c r="K77" s="185">
        <v>60.3174603174603</v>
      </c>
      <c r="L77" s="185">
        <v>2022</v>
      </c>
      <c r="M77" s="185" t="s">
        <v>212</v>
      </c>
      <c r="N77" s="162">
        <v>3</v>
      </c>
    </row>
    <row r="78" spans="1:14">
      <c r="A78" s="162" t="s">
        <v>193</v>
      </c>
      <c r="B78" s="162" t="s">
        <v>238</v>
      </c>
      <c r="C78" s="162">
        <v>64.0196145201934</v>
      </c>
      <c r="D78" s="162">
        <v>2022</v>
      </c>
      <c r="E78" s="162" t="s">
        <v>195</v>
      </c>
      <c r="I78" s="185" t="s">
        <v>193</v>
      </c>
      <c r="J78" s="185" t="s">
        <v>196</v>
      </c>
      <c r="K78" s="185">
        <v>47.7300568784085</v>
      </c>
      <c r="L78" s="185">
        <v>2022</v>
      </c>
      <c r="M78" s="185" t="s">
        <v>195</v>
      </c>
      <c r="N78" s="162">
        <v>4</v>
      </c>
    </row>
    <row r="79" spans="1:14">
      <c r="A79" s="162" t="s">
        <v>193</v>
      </c>
      <c r="B79" s="162" t="s">
        <v>238</v>
      </c>
      <c r="C79" s="162">
        <v>61.7697414308777</v>
      </c>
      <c r="D79" s="162">
        <v>2022</v>
      </c>
      <c r="E79" s="162" t="s">
        <v>202</v>
      </c>
      <c r="I79" s="185" t="s">
        <v>193</v>
      </c>
      <c r="J79" s="185" t="s">
        <v>196</v>
      </c>
      <c r="K79" s="185">
        <v>47.8149671967085</v>
      </c>
      <c r="L79" s="185">
        <v>2022</v>
      </c>
      <c r="M79" s="185" t="s">
        <v>202</v>
      </c>
      <c r="N79" s="162">
        <v>5</v>
      </c>
    </row>
    <row r="80" spans="1:14">
      <c r="A80" s="162" t="s">
        <v>193</v>
      </c>
      <c r="B80" s="162" t="s">
        <v>238</v>
      </c>
      <c r="C80" s="162">
        <v>64.2669169082351</v>
      </c>
      <c r="D80" s="162">
        <v>2022</v>
      </c>
      <c r="E80" s="162" t="s">
        <v>205</v>
      </c>
      <c r="I80" s="185" t="s">
        <v>193</v>
      </c>
      <c r="J80" s="185" t="s">
        <v>196</v>
      </c>
      <c r="K80" s="185">
        <v>47.3568281938326</v>
      </c>
      <c r="L80" s="185">
        <v>2022</v>
      </c>
      <c r="M80" s="185" t="s">
        <v>205</v>
      </c>
      <c r="N80" s="162">
        <v>6</v>
      </c>
    </row>
    <row r="81" spans="1:14">
      <c r="A81" s="162" t="s">
        <v>193</v>
      </c>
      <c r="B81" s="162" t="s">
        <v>238</v>
      </c>
      <c r="C81" s="162">
        <v>62.7187080111903</v>
      </c>
      <c r="D81" s="162">
        <v>2022</v>
      </c>
      <c r="E81" s="162" t="s">
        <v>207</v>
      </c>
      <c r="I81" s="185" t="s">
        <v>193</v>
      </c>
      <c r="J81" s="185" t="s">
        <v>196</v>
      </c>
      <c r="K81" s="185">
        <v>46.6200466200466</v>
      </c>
      <c r="L81" s="185">
        <v>2022</v>
      </c>
      <c r="M81" s="185" t="s">
        <v>207</v>
      </c>
      <c r="N81" s="162">
        <v>7</v>
      </c>
    </row>
    <row r="82" spans="1:13">
      <c r="A82" s="162" t="s">
        <v>193</v>
      </c>
      <c r="B82" s="162" t="s">
        <v>239</v>
      </c>
      <c r="C82" s="162">
        <v>71.6413867822318</v>
      </c>
      <c r="D82" s="162">
        <v>2021</v>
      </c>
      <c r="E82" s="162" t="s">
        <v>197</v>
      </c>
      <c r="I82" s="79" t="s">
        <v>240</v>
      </c>
      <c r="J82" s="79"/>
      <c r="K82" s="79"/>
      <c r="L82" s="79"/>
      <c r="M82" s="79"/>
    </row>
    <row r="83" spans="1:5">
      <c r="A83" s="162" t="s">
        <v>193</v>
      </c>
      <c r="B83" s="162" t="s">
        <v>239</v>
      </c>
      <c r="C83" s="162">
        <v>73.7434504172326</v>
      </c>
      <c r="D83" s="162">
        <v>2021</v>
      </c>
      <c r="E83" s="162" t="s">
        <v>223</v>
      </c>
    </row>
    <row r="84" spans="1:5">
      <c r="A84" s="162" t="s">
        <v>193</v>
      </c>
      <c r="B84" s="162" t="s">
        <v>239</v>
      </c>
      <c r="C84" s="162">
        <v>76.0788771807091</v>
      </c>
      <c r="D84" s="162">
        <v>2021</v>
      </c>
      <c r="E84" s="162" t="s">
        <v>203</v>
      </c>
    </row>
    <row r="85" spans="1:5">
      <c r="A85" s="162" t="s">
        <v>193</v>
      </c>
      <c r="B85" s="162" t="s">
        <v>239</v>
      </c>
      <c r="C85" s="162">
        <v>90.7112540288329</v>
      </c>
      <c r="D85" s="162">
        <v>2021</v>
      </c>
      <c r="E85" s="162" t="s">
        <v>206</v>
      </c>
    </row>
    <row r="86" spans="1:5">
      <c r="A86" s="162" t="s">
        <v>193</v>
      </c>
      <c r="B86" s="162" t="s">
        <v>239</v>
      </c>
      <c r="C86" s="162">
        <v>69.432684165961</v>
      </c>
      <c r="D86" s="162">
        <v>2021</v>
      </c>
      <c r="E86" s="162" t="s">
        <v>226</v>
      </c>
    </row>
    <row r="87" spans="1:5">
      <c r="A87" s="162" t="s">
        <v>193</v>
      </c>
      <c r="B87" s="162" t="s">
        <v>239</v>
      </c>
      <c r="C87" s="162">
        <v>79.6807517260277</v>
      </c>
      <c r="D87" s="162">
        <v>2022</v>
      </c>
      <c r="E87" s="162" t="s">
        <v>208</v>
      </c>
    </row>
    <row r="88" spans="1:5">
      <c r="A88" s="162" t="s">
        <v>193</v>
      </c>
      <c r="B88" s="162" t="s">
        <v>239</v>
      </c>
      <c r="C88" s="162">
        <v>71.7889018238261</v>
      </c>
      <c r="D88" s="162">
        <v>2022</v>
      </c>
      <c r="E88" s="162" t="s">
        <v>212</v>
      </c>
    </row>
    <row r="89" spans="1:5">
      <c r="A89" s="162" t="s">
        <v>193</v>
      </c>
      <c r="B89" s="162" t="s">
        <v>239</v>
      </c>
      <c r="C89" s="162">
        <v>72.7446248770197</v>
      </c>
      <c r="D89" s="162">
        <v>2022</v>
      </c>
      <c r="E89" s="162" t="s">
        <v>195</v>
      </c>
    </row>
    <row r="90" spans="1:5">
      <c r="A90" s="162" t="s">
        <v>193</v>
      </c>
      <c r="B90" s="162" t="s">
        <v>239</v>
      </c>
      <c r="C90" s="162">
        <v>95.8379971395562</v>
      </c>
      <c r="D90" s="162">
        <v>2022</v>
      </c>
      <c r="E90" s="162" t="s">
        <v>202</v>
      </c>
    </row>
    <row r="91" spans="1:5">
      <c r="A91" s="162" t="s">
        <v>193</v>
      </c>
      <c r="B91" s="162" t="s">
        <v>239</v>
      </c>
      <c r="C91" s="162">
        <v>80.7280380225811</v>
      </c>
      <c r="D91" s="162">
        <v>2022</v>
      </c>
      <c r="E91" s="162" t="s">
        <v>205</v>
      </c>
    </row>
    <row r="92" spans="1:5">
      <c r="A92" s="162" t="s">
        <v>193</v>
      </c>
      <c r="B92" s="162" t="s">
        <v>239</v>
      </c>
      <c r="C92" s="162">
        <v>79.0464928640232</v>
      </c>
      <c r="D92" s="162">
        <v>2022</v>
      </c>
      <c r="E92" s="162" t="s">
        <v>207</v>
      </c>
    </row>
    <row r="93" spans="1:5">
      <c r="A93" s="162" t="s">
        <v>210</v>
      </c>
      <c r="B93" s="162" t="s">
        <v>241</v>
      </c>
      <c r="C93" s="162">
        <v>65.939367149785</v>
      </c>
      <c r="D93" s="162">
        <v>2021</v>
      </c>
      <c r="E93" s="162" t="s">
        <v>197</v>
      </c>
    </row>
    <row r="94" spans="1:5">
      <c r="A94" s="162" t="s">
        <v>210</v>
      </c>
      <c r="B94" s="162" t="s">
        <v>241</v>
      </c>
      <c r="C94" s="162">
        <v>60.0732411984205</v>
      </c>
      <c r="D94" s="162">
        <v>2021</v>
      </c>
      <c r="E94" s="162" t="s">
        <v>223</v>
      </c>
    </row>
    <row r="95" spans="1:5">
      <c r="A95" s="162" t="s">
        <v>210</v>
      </c>
      <c r="B95" s="162" t="s">
        <v>241</v>
      </c>
      <c r="C95" s="162">
        <v>64.8278776317579</v>
      </c>
      <c r="D95" s="162">
        <v>2021</v>
      </c>
      <c r="E95" s="162" t="s">
        <v>203</v>
      </c>
    </row>
    <row r="96" spans="1:5">
      <c r="A96" s="162" t="s">
        <v>210</v>
      </c>
      <c r="B96" s="162" t="s">
        <v>241</v>
      </c>
      <c r="C96" s="162">
        <v>61.799988836788</v>
      </c>
      <c r="D96" s="162">
        <v>2021</v>
      </c>
      <c r="E96" s="162" t="s">
        <v>206</v>
      </c>
    </row>
    <row r="97" spans="1:5">
      <c r="A97" s="162" t="s">
        <v>210</v>
      </c>
      <c r="B97" s="162" t="s">
        <v>241</v>
      </c>
      <c r="C97" s="162">
        <v>65.6692072431094</v>
      </c>
      <c r="D97" s="162">
        <v>2022</v>
      </c>
      <c r="E97" s="162" t="s">
        <v>208</v>
      </c>
    </row>
    <row r="98" spans="1:5">
      <c r="A98" s="162" t="s">
        <v>210</v>
      </c>
      <c r="B98" s="162" t="s">
        <v>241</v>
      </c>
      <c r="C98" s="162">
        <v>54.4450493894376</v>
      </c>
      <c r="D98" s="162">
        <v>2022</v>
      </c>
      <c r="E98" s="162" t="s">
        <v>225</v>
      </c>
    </row>
    <row r="99" spans="1:5">
      <c r="A99" s="162" t="s">
        <v>210</v>
      </c>
      <c r="B99" s="162" t="s">
        <v>241</v>
      </c>
      <c r="C99" s="162">
        <v>62.7196241300216</v>
      </c>
      <c r="D99" s="162">
        <v>2022</v>
      </c>
      <c r="E99" s="162" t="s">
        <v>212</v>
      </c>
    </row>
    <row r="100" spans="1:5">
      <c r="A100" s="162" t="s">
        <v>210</v>
      </c>
      <c r="B100" s="162" t="s">
        <v>241</v>
      </c>
      <c r="C100" s="162">
        <v>65.1161423920658</v>
      </c>
      <c r="D100" s="162">
        <v>2022</v>
      </c>
      <c r="E100" s="162" t="s">
        <v>195</v>
      </c>
    </row>
    <row r="101" spans="1:5">
      <c r="A101" s="162" t="s">
        <v>210</v>
      </c>
      <c r="B101" s="162" t="s">
        <v>241</v>
      </c>
      <c r="C101" s="162">
        <v>56.7960787364817</v>
      </c>
      <c r="D101" s="162">
        <v>2022</v>
      </c>
      <c r="E101" s="162" t="s">
        <v>202</v>
      </c>
    </row>
    <row r="102" spans="1:5">
      <c r="A102" s="162" t="s">
        <v>210</v>
      </c>
      <c r="B102" s="162" t="s">
        <v>241</v>
      </c>
      <c r="C102" s="162">
        <v>63.519813091918</v>
      </c>
      <c r="D102" s="162">
        <v>2022</v>
      </c>
      <c r="E102" s="162" t="s">
        <v>205</v>
      </c>
    </row>
    <row r="103" spans="1:5">
      <c r="A103" s="162" t="s">
        <v>210</v>
      </c>
      <c r="B103" s="162" t="s">
        <v>241</v>
      </c>
      <c r="C103" s="162">
        <v>64.9350649350649</v>
      </c>
      <c r="D103" s="162">
        <v>2022</v>
      </c>
      <c r="E103" s="162" t="s">
        <v>207</v>
      </c>
    </row>
    <row r="104" spans="1:5">
      <c r="A104" s="162" t="s">
        <v>210</v>
      </c>
      <c r="B104" s="162" t="s">
        <v>242</v>
      </c>
      <c r="C104" s="162">
        <v>112.60689188045</v>
      </c>
      <c r="D104" s="162">
        <v>2021</v>
      </c>
      <c r="E104" s="162" t="s">
        <v>197</v>
      </c>
    </row>
    <row r="105" spans="1:5">
      <c r="A105" s="162" t="s">
        <v>210</v>
      </c>
      <c r="B105" s="162" t="s">
        <v>242</v>
      </c>
      <c r="C105" s="162">
        <v>121.951219512195</v>
      </c>
      <c r="D105" s="162">
        <v>2021</v>
      </c>
      <c r="E105" s="162" t="s">
        <v>223</v>
      </c>
    </row>
    <row r="106" spans="1:5">
      <c r="A106" s="162" t="s">
        <v>210</v>
      </c>
      <c r="B106" s="162" t="s">
        <v>242</v>
      </c>
      <c r="C106" s="162">
        <v>91.6879603186532</v>
      </c>
      <c r="D106" s="162">
        <v>2021</v>
      </c>
      <c r="E106" s="162" t="s">
        <v>203</v>
      </c>
    </row>
    <row r="107" spans="1:5">
      <c r="A107" s="162" t="s">
        <v>210</v>
      </c>
      <c r="B107" s="162" t="s">
        <v>242</v>
      </c>
      <c r="C107" s="162">
        <v>114.982578397212</v>
      </c>
      <c r="D107" s="162">
        <v>2021</v>
      </c>
      <c r="E107" s="162" t="s">
        <v>206</v>
      </c>
    </row>
    <row r="108" spans="1:5">
      <c r="A108" s="162" t="s">
        <v>210</v>
      </c>
      <c r="B108" s="162" t="s">
        <v>242</v>
      </c>
      <c r="C108" s="162">
        <v>98.794661047547</v>
      </c>
      <c r="D108" s="162">
        <v>2021</v>
      </c>
      <c r="E108" s="162" t="s">
        <v>226</v>
      </c>
    </row>
    <row r="109" spans="1:5">
      <c r="A109" s="162" t="s">
        <v>210</v>
      </c>
      <c r="B109" s="162" t="s">
        <v>242</v>
      </c>
      <c r="C109" s="162">
        <v>115.646258503401</v>
      </c>
      <c r="D109" s="162">
        <v>2022</v>
      </c>
      <c r="E109" s="162" t="s">
        <v>225</v>
      </c>
    </row>
    <row r="110" spans="1:5">
      <c r="A110" s="162" t="s">
        <v>210</v>
      </c>
      <c r="B110" s="162" t="s">
        <v>242</v>
      </c>
      <c r="C110" s="162">
        <v>103.605470368835</v>
      </c>
      <c r="D110" s="162">
        <v>2022</v>
      </c>
      <c r="E110" s="162" t="s">
        <v>212</v>
      </c>
    </row>
    <row r="111" spans="1:5">
      <c r="A111" s="162" t="s">
        <v>210</v>
      </c>
      <c r="B111" s="162" t="s">
        <v>242</v>
      </c>
      <c r="C111" s="162">
        <v>102.04081632653</v>
      </c>
      <c r="D111" s="162">
        <v>2022</v>
      </c>
      <c r="E111" s="162" t="s">
        <v>195</v>
      </c>
    </row>
    <row r="112" spans="1:5">
      <c r="A112" s="162" t="s">
        <v>210</v>
      </c>
      <c r="B112" s="162" t="s">
        <v>242</v>
      </c>
      <c r="C112" s="162">
        <v>116.724738675958</v>
      </c>
      <c r="D112" s="162">
        <v>2022</v>
      </c>
      <c r="E112" s="162" t="s">
        <v>205</v>
      </c>
    </row>
    <row r="113" spans="1:5">
      <c r="A113" s="162" t="s">
        <v>210</v>
      </c>
      <c r="B113" s="162" t="s">
        <v>243</v>
      </c>
      <c r="C113" s="162">
        <v>98.8286981895396</v>
      </c>
      <c r="D113" s="162">
        <v>2021</v>
      </c>
      <c r="E113" s="162" t="s">
        <v>197</v>
      </c>
    </row>
    <row r="114" spans="1:5">
      <c r="A114" s="162" t="s">
        <v>210</v>
      </c>
      <c r="B114" s="162" t="s">
        <v>243</v>
      </c>
      <c r="C114" s="162">
        <v>106.640391379943</v>
      </c>
      <c r="D114" s="162">
        <v>2021</v>
      </c>
      <c r="E114" s="162" t="s">
        <v>223</v>
      </c>
    </row>
    <row r="115" spans="1:5">
      <c r="A115" s="162" t="s">
        <v>210</v>
      </c>
      <c r="B115" s="162" t="s">
        <v>243</v>
      </c>
      <c r="C115" s="162">
        <v>102.245849438972</v>
      </c>
      <c r="D115" s="162">
        <v>2021</v>
      </c>
      <c r="E115" s="162" t="s">
        <v>203</v>
      </c>
    </row>
    <row r="116" spans="1:5">
      <c r="A116" s="162" t="s">
        <v>210</v>
      </c>
      <c r="B116" s="162" t="s">
        <v>243</v>
      </c>
      <c r="C116" s="162">
        <v>92.3365437976137</v>
      </c>
      <c r="D116" s="162">
        <v>2021</v>
      </c>
      <c r="E116" s="162" t="s">
        <v>206</v>
      </c>
    </row>
    <row r="117" spans="1:5">
      <c r="A117" s="162" t="s">
        <v>210</v>
      </c>
      <c r="B117" s="162" t="s">
        <v>243</v>
      </c>
      <c r="C117" s="162">
        <v>103.154867577566</v>
      </c>
      <c r="D117" s="162">
        <v>2021</v>
      </c>
      <c r="E117" s="162" t="s">
        <v>226</v>
      </c>
    </row>
    <row r="118" spans="1:5">
      <c r="A118" s="162" t="s">
        <v>210</v>
      </c>
      <c r="B118" s="162" t="s">
        <v>243</v>
      </c>
      <c r="C118" s="162">
        <v>89.0192508972951</v>
      </c>
      <c r="D118" s="162">
        <v>2022</v>
      </c>
      <c r="E118" s="162" t="s">
        <v>208</v>
      </c>
    </row>
    <row r="119" spans="1:5">
      <c r="A119" s="162" t="s">
        <v>210</v>
      </c>
      <c r="B119" s="162" t="s">
        <v>243</v>
      </c>
      <c r="C119" s="162">
        <v>106.850137451208</v>
      </c>
      <c r="D119" s="162">
        <v>2022</v>
      </c>
      <c r="E119" s="162" t="s">
        <v>225</v>
      </c>
    </row>
    <row r="120" spans="1:5">
      <c r="A120" s="162" t="s">
        <v>210</v>
      </c>
      <c r="B120" s="162" t="s">
        <v>243</v>
      </c>
      <c r="C120" s="162">
        <v>86.7704990375129</v>
      </c>
      <c r="D120" s="162">
        <v>2022</v>
      </c>
      <c r="E120" s="162" t="s">
        <v>212</v>
      </c>
    </row>
    <row r="121" spans="1:5">
      <c r="A121" s="162" t="s">
        <v>210</v>
      </c>
      <c r="B121" s="162" t="s">
        <v>243</v>
      </c>
      <c r="C121" s="162">
        <v>116.020591294353</v>
      </c>
      <c r="D121" s="162">
        <v>2022</v>
      </c>
      <c r="E121" s="162" t="s">
        <v>195</v>
      </c>
    </row>
    <row r="122" spans="1:5">
      <c r="A122" s="162" t="s">
        <v>210</v>
      </c>
      <c r="B122" s="162" t="s">
        <v>243</v>
      </c>
      <c r="C122" s="162">
        <v>101.344437805526</v>
      </c>
      <c r="D122" s="162">
        <v>2022</v>
      </c>
      <c r="E122" s="162" t="s">
        <v>202</v>
      </c>
    </row>
    <row r="123" spans="1:5">
      <c r="A123" s="162" t="s">
        <v>210</v>
      </c>
      <c r="B123" s="162" t="s">
        <v>243</v>
      </c>
      <c r="C123" s="162">
        <v>104.387207596901</v>
      </c>
      <c r="D123" s="162">
        <v>2022</v>
      </c>
      <c r="E123" s="162" t="s">
        <v>205</v>
      </c>
    </row>
    <row r="124" spans="1:5">
      <c r="A124" s="162" t="s">
        <v>210</v>
      </c>
      <c r="B124" s="162" t="s">
        <v>243</v>
      </c>
      <c r="C124" s="162">
        <v>111.179225557654</v>
      </c>
      <c r="D124" s="162">
        <v>2022</v>
      </c>
      <c r="E124" s="162" t="s">
        <v>207</v>
      </c>
    </row>
    <row r="125" spans="1:5">
      <c r="A125" s="162" t="s">
        <v>210</v>
      </c>
      <c r="B125" s="162" t="s">
        <v>244</v>
      </c>
      <c r="C125" s="162">
        <v>82.4168926341265</v>
      </c>
      <c r="D125" s="162">
        <v>2021</v>
      </c>
      <c r="E125" s="162" t="s">
        <v>223</v>
      </c>
    </row>
    <row r="126" spans="1:5">
      <c r="A126" s="162" t="s">
        <v>210</v>
      </c>
      <c r="B126" s="162" t="s">
        <v>245</v>
      </c>
      <c r="C126" s="162">
        <v>69.4502543261214</v>
      </c>
      <c r="D126" s="162">
        <v>2021</v>
      </c>
      <c r="E126" s="162" t="s">
        <v>203</v>
      </c>
    </row>
    <row r="127" spans="1:5">
      <c r="A127" s="162" t="s">
        <v>210</v>
      </c>
      <c r="B127" s="162" t="s">
        <v>245</v>
      </c>
      <c r="C127" s="162">
        <v>70.370063030217</v>
      </c>
      <c r="D127" s="162">
        <v>2022</v>
      </c>
      <c r="E127" s="162" t="s">
        <v>208</v>
      </c>
    </row>
    <row r="128" spans="1:5">
      <c r="A128" s="162" t="s">
        <v>210</v>
      </c>
      <c r="B128" s="162" t="s">
        <v>245</v>
      </c>
      <c r="C128" s="162">
        <v>67.9348495375242</v>
      </c>
      <c r="D128" s="162">
        <v>2022</v>
      </c>
      <c r="E128" s="162" t="s">
        <v>212</v>
      </c>
    </row>
    <row r="129" spans="1:5">
      <c r="A129" s="162" t="s">
        <v>210</v>
      </c>
      <c r="B129" s="162" t="s">
        <v>245</v>
      </c>
      <c r="C129" s="162">
        <v>69.4502592978255</v>
      </c>
      <c r="D129" s="162">
        <v>2022</v>
      </c>
      <c r="E129" s="162" t="s">
        <v>202</v>
      </c>
    </row>
    <row r="130" spans="1:5">
      <c r="A130" s="162" t="s">
        <v>210</v>
      </c>
      <c r="B130" s="162" t="s">
        <v>246</v>
      </c>
      <c r="C130" s="162">
        <v>70.5410170111884</v>
      </c>
      <c r="D130" s="162">
        <v>2021</v>
      </c>
      <c r="E130" s="162" t="s">
        <v>197</v>
      </c>
    </row>
    <row r="131" spans="1:5">
      <c r="A131" s="162" t="s">
        <v>210</v>
      </c>
      <c r="B131" s="162" t="s">
        <v>246</v>
      </c>
      <c r="C131" s="162">
        <v>66.8168654725741</v>
      </c>
      <c r="D131" s="162">
        <v>2021</v>
      </c>
      <c r="E131" s="162" t="s">
        <v>223</v>
      </c>
    </row>
    <row r="132" spans="1:5">
      <c r="A132" s="162" t="s">
        <v>210</v>
      </c>
      <c r="B132" s="162" t="s">
        <v>246</v>
      </c>
      <c r="C132" s="162">
        <v>81.7594643106513</v>
      </c>
      <c r="D132" s="162">
        <v>2021</v>
      </c>
      <c r="E132" s="162" t="s">
        <v>203</v>
      </c>
    </row>
    <row r="133" spans="1:5">
      <c r="A133" s="162" t="s">
        <v>210</v>
      </c>
      <c r="B133" s="162" t="s">
        <v>246</v>
      </c>
      <c r="C133" s="162">
        <v>87.2680507073305</v>
      </c>
      <c r="D133" s="162">
        <v>2021</v>
      </c>
      <c r="E133" s="162" t="s">
        <v>206</v>
      </c>
    </row>
    <row r="134" spans="1:5">
      <c r="A134" s="162" t="s">
        <v>210</v>
      </c>
      <c r="B134" s="162" t="s">
        <v>246</v>
      </c>
      <c r="C134" s="162">
        <v>79.4016092436974</v>
      </c>
      <c r="D134" s="162">
        <v>2021</v>
      </c>
      <c r="E134" s="162" t="s">
        <v>226</v>
      </c>
    </row>
    <row r="135" spans="1:5">
      <c r="A135" s="162" t="s">
        <v>210</v>
      </c>
      <c r="B135" s="162" t="s">
        <v>246</v>
      </c>
      <c r="C135" s="162">
        <v>67.4614373721792</v>
      </c>
      <c r="D135" s="162">
        <v>2022</v>
      </c>
      <c r="E135" s="162" t="s">
        <v>208</v>
      </c>
    </row>
    <row r="136" spans="1:5">
      <c r="A136" s="162" t="s">
        <v>210</v>
      </c>
      <c r="B136" s="162" t="s">
        <v>246</v>
      </c>
      <c r="C136" s="162">
        <v>68.5608597212921</v>
      </c>
      <c r="D136" s="162">
        <v>2022</v>
      </c>
      <c r="E136" s="162" t="s">
        <v>225</v>
      </c>
    </row>
    <row r="137" spans="1:5">
      <c r="A137" s="162" t="s">
        <v>210</v>
      </c>
      <c r="B137" s="162" t="s">
        <v>246</v>
      </c>
      <c r="C137" s="162">
        <v>75.3733116314315</v>
      </c>
      <c r="D137" s="162">
        <v>2022</v>
      </c>
      <c r="E137" s="162" t="s">
        <v>212</v>
      </c>
    </row>
    <row r="138" spans="1:5">
      <c r="A138" s="162" t="s">
        <v>210</v>
      </c>
      <c r="B138" s="162" t="s">
        <v>246</v>
      </c>
      <c r="C138" s="162">
        <v>67.7645951386767</v>
      </c>
      <c r="D138" s="162">
        <v>2022</v>
      </c>
      <c r="E138" s="162" t="s">
        <v>195</v>
      </c>
    </row>
    <row r="139" s="163" customFormat="1" spans="1:24">
      <c r="A139" s="163" t="s">
        <v>210</v>
      </c>
      <c r="B139" s="163" t="s">
        <v>246</v>
      </c>
      <c r="C139" s="163">
        <v>69.3085669124018</v>
      </c>
      <c r="D139" s="163">
        <v>2022</v>
      </c>
      <c r="E139" s="163" t="s">
        <v>202</v>
      </c>
      <c r="S139" s="164"/>
      <c r="X139" s="164"/>
    </row>
    <row r="140" s="163" customFormat="1" spans="1:24">
      <c r="A140" s="163" t="s">
        <v>210</v>
      </c>
      <c r="B140" s="163" t="s">
        <v>246</v>
      </c>
      <c r="C140" s="163">
        <v>71.7587829165481</v>
      </c>
      <c r="D140" s="163">
        <v>2022</v>
      </c>
      <c r="E140" s="163" t="s">
        <v>205</v>
      </c>
      <c r="S140" s="164"/>
      <c r="X140" s="164"/>
    </row>
    <row r="141" s="163" customFormat="1" spans="1:24">
      <c r="A141" s="163" t="s">
        <v>210</v>
      </c>
      <c r="B141" s="163" t="s">
        <v>246</v>
      </c>
      <c r="C141" s="163">
        <v>76.9116075973873</v>
      </c>
      <c r="D141" s="163">
        <v>2022</v>
      </c>
      <c r="E141" s="163" t="s">
        <v>207</v>
      </c>
      <c r="S141" s="164"/>
      <c r="X141" s="164"/>
    </row>
    <row r="142" s="163" customFormat="1" spans="1:24">
      <c r="A142" s="163" t="s">
        <v>210</v>
      </c>
      <c r="B142" s="163" t="s">
        <v>247</v>
      </c>
      <c r="C142" s="163">
        <v>66.707432066611</v>
      </c>
      <c r="D142" s="163">
        <v>2021</v>
      </c>
      <c r="E142" s="163" t="s">
        <v>197</v>
      </c>
      <c r="S142" s="164"/>
      <c r="X142" s="164"/>
    </row>
    <row r="143" s="163" customFormat="1" spans="1:24">
      <c r="A143" s="163" t="s">
        <v>210</v>
      </c>
      <c r="B143" s="163" t="s">
        <v>247</v>
      </c>
      <c r="C143" s="163">
        <v>61.2691466083151</v>
      </c>
      <c r="D143" s="163">
        <v>2021</v>
      </c>
      <c r="E143" s="163" t="s">
        <v>206</v>
      </c>
      <c r="S143" s="164"/>
      <c r="X143" s="164"/>
    </row>
    <row r="144" s="163" customFormat="1" spans="1:24">
      <c r="A144" s="163" t="s">
        <v>210</v>
      </c>
      <c r="B144" s="163" t="s">
        <v>247</v>
      </c>
      <c r="C144" s="163">
        <v>71.2716085555229</v>
      </c>
      <c r="D144" s="163">
        <v>2021</v>
      </c>
      <c r="E144" s="163" t="s">
        <v>226</v>
      </c>
      <c r="S144" s="164"/>
      <c r="X144" s="164"/>
    </row>
    <row r="145" s="163" customFormat="1" spans="1:24">
      <c r="A145" s="163" t="s">
        <v>210</v>
      </c>
      <c r="B145" s="163" t="s">
        <v>247</v>
      </c>
      <c r="C145" s="163">
        <v>64.464141821112</v>
      </c>
      <c r="D145" s="163">
        <v>2022</v>
      </c>
      <c r="E145" s="163" t="s">
        <v>208</v>
      </c>
      <c r="S145" s="164"/>
      <c r="X145" s="164"/>
    </row>
    <row r="146" s="163" customFormat="1" spans="1:24">
      <c r="A146" s="163" t="s">
        <v>210</v>
      </c>
      <c r="B146" s="163" t="s">
        <v>247</v>
      </c>
      <c r="C146" s="163">
        <v>56.5080329888534</v>
      </c>
      <c r="D146" s="163">
        <v>2022</v>
      </c>
      <c r="E146" s="163" t="s">
        <v>212</v>
      </c>
      <c r="S146" s="164"/>
      <c r="X146" s="164"/>
    </row>
    <row r="147" s="163" customFormat="1" spans="1:24">
      <c r="A147" s="163" t="s">
        <v>210</v>
      </c>
      <c r="B147" s="163" t="s">
        <v>247</v>
      </c>
      <c r="C147" s="163">
        <v>67.2612963726626</v>
      </c>
      <c r="D147" s="163">
        <v>2022</v>
      </c>
      <c r="E147" s="163" t="s">
        <v>207</v>
      </c>
      <c r="S147" s="164"/>
      <c r="X147" s="164"/>
    </row>
    <row r="148" s="163" customFormat="1" spans="1:24">
      <c r="A148" s="190" t="s">
        <v>193</v>
      </c>
      <c r="B148" s="190" t="s">
        <v>248</v>
      </c>
      <c r="C148" s="190">
        <v>28.9951126670535</v>
      </c>
      <c r="D148" s="190">
        <v>2021</v>
      </c>
      <c r="E148" s="190" t="s">
        <v>197</v>
      </c>
      <c r="S148" s="164"/>
      <c r="X148" s="164"/>
    </row>
    <row r="149" spans="1:5">
      <c r="A149" s="180" t="s">
        <v>193</v>
      </c>
      <c r="B149" s="180" t="s">
        <v>248</v>
      </c>
      <c r="C149" s="180">
        <v>52.7364350169928</v>
      </c>
      <c r="D149" s="180">
        <v>2021</v>
      </c>
      <c r="E149" s="180" t="s">
        <v>203</v>
      </c>
    </row>
    <row r="150" spans="1:5">
      <c r="A150" s="180" t="s">
        <v>193</v>
      </c>
      <c r="B150" s="180" t="s">
        <v>248</v>
      </c>
      <c r="C150" s="180">
        <v>52.9387810506311</v>
      </c>
      <c r="D150" s="180">
        <v>2021</v>
      </c>
      <c r="E150" s="180" t="s">
        <v>206</v>
      </c>
    </row>
    <row r="151" spans="1:5">
      <c r="A151" s="180" t="s">
        <v>193</v>
      </c>
      <c r="B151" s="180" t="s">
        <v>248</v>
      </c>
      <c r="C151" s="180">
        <v>52.6524935426187</v>
      </c>
      <c r="D151" s="180">
        <v>2022</v>
      </c>
      <c r="E151" s="180" t="s">
        <v>208</v>
      </c>
    </row>
    <row r="152" spans="1:5">
      <c r="A152" s="180" t="s">
        <v>193</v>
      </c>
      <c r="B152" s="180" t="s">
        <v>248</v>
      </c>
      <c r="C152" s="180">
        <v>42.1073247160203</v>
      </c>
      <c r="D152" s="180">
        <v>2022</v>
      </c>
      <c r="E152" s="180" t="s">
        <v>195</v>
      </c>
    </row>
    <row r="153" spans="1:5">
      <c r="A153" s="180" t="s">
        <v>193</v>
      </c>
      <c r="B153" s="180" t="s">
        <v>249</v>
      </c>
      <c r="C153" s="180">
        <v>39.4694152557388</v>
      </c>
      <c r="D153" s="180">
        <v>2021</v>
      </c>
      <c r="E153" s="180" t="s">
        <v>197</v>
      </c>
    </row>
    <row r="154" spans="1:5">
      <c r="A154" s="180" t="s">
        <v>193</v>
      </c>
      <c r="B154" s="180" t="s">
        <v>249</v>
      </c>
      <c r="C154" s="180">
        <v>46.3929492860029</v>
      </c>
      <c r="D154" s="180">
        <v>2021</v>
      </c>
      <c r="E154" s="180" t="s">
        <v>223</v>
      </c>
    </row>
    <row r="155" spans="1:5">
      <c r="A155" s="180" t="s">
        <v>193</v>
      </c>
      <c r="B155" s="180" t="s">
        <v>249</v>
      </c>
      <c r="C155" s="180">
        <v>53.0222693531283</v>
      </c>
      <c r="D155" s="180">
        <v>2021</v>
      </c>
      <c r="E155" s="180" t="s">
        <v>206</v>
      </c>
    </row>
    <row r="156" spans="1:5">
      <c r="A156" s="180" t="s">
        <v>193</v>
      </c>
      <c r="B156" s="180" t="s">
        <v>249</v>
      </c>
      <c r="C156" s="180">
        <v>59.4530321046373</v>
      </c>
      <c r="D156" s="180">
        <v>2021</v>
      </c>
      <c r="E156" s="180" t="s">
        <v>226</v>
      </c>
    </row>
    <row r="157" spans="1:5">
      <c r="A157" s="180" t="s">
        <v>193</v>
      </c>
      <c r="B157" s="180" t="s">
        <v>249</v>
      </c>
      <c r="C157" s="180">
        <v>54.3759709994821</v>
      </c>
      <c r="D157" s="180">
        <v>2022</v>
      </c>
      <c r="E157" s="180" t="s">
        <v>195</v>
      </c>
    </row>
    <row r="158" spans="1:5">
      <c r="A158" s="180" t="s">
        <v>193</v>
      </c>
      <c r="B158" s="180" t="s">
        <v>249</v>
      </c>
      <c r="C158" s="180">
        <v>40.2036987402841</v>
      </c>
      <c r="D158" s="180">
        <v>2022</v>
      </c>
      <c r="E158" s="180" t="s">
        <v>202</v>
      </c>
    </row>
    <row r="159" spans="1:5">
      <c r="A159" s="180" t="s">
        <v>193</v>
      </c>
      <c r="B159" s="180" t="s">
        <v>250</v>
      </c>
      <c r="C159" s="180">
        <v>77.6304789203391</v>
      </c>
      <c r="D159" s="180">
        <v>2022</v>
      </c>
      <c r="E159" s="180" t="s">
        <v>212</v>
      </c>
    </row>
    <row r="160" spans="1:5">
      <c r="A160" s="180" t="s">
        <v>193</v>
      </c>
      <c r="B160" s="180" t="s">
        <v>250</v>
      </c>
      <c r="C160" s="180">
        <v>72.5784561705389</v>
      </c>
      <c r="D160" s="180">
        <v>2022</v>
      </c>
      <c r="E160" s="180" t="s">
        <v>195</v>
      </c>
    </row>
    <row r="161" spans="1:5">
      <c r="A161" s="180" t="s">
        <v>193</v>
      </c>
      <c r="B161" s="180" t="s">
        <v>250</v>
      </c>
      <c r="C161" s="180">
        <v>71.3214727361508</v>
      </c>
      <c r="D161" s="180">
        <v>2022</v>
      </c>
      <c r="E161" s="180" t="s">
        <v>202</v>
      </c>
    </row>
    <row r="162" spans="1:5">
      <c r="A162" s="162" t="s">
        <v>210</v>
      </c>
      <c r="B162" s="162" t="s">
        <v>251</v>
      </c>
      <c r="C162" s="162">
        <v>44.9058115541578</v>
      </c>
      <c r="D162" s="162">
        <v>2021</v>
      </c>
      <c r="E162" s="162" t="s">
        <v>197</v>
      </c>
    </row>
    <row r="163" spans="1:5">
      <c r="A163" s="162" t="s">
        <v>210</v>
      </c>
      <c r="B163" s="162" t="s">
        <v>251</v>
      </c>
      <c r="C163" s="162">
        <v>56.4058318633952</v>
      </c>
      <c r="D163" s="162">
        <v>2021</v>
      </c>
      <c r="E163" s="162" t="s">
        <v>223</v>
      </c>
    </row>
    <row r="164" spans="1:5">
      <c r="A164" s="162" t="s">
        <v>210</v>
      </c>
      <c r="B164" s="162" t="s">
        <v>251</v>
      </c>
      <c r="C164" s="162">
        <v>53.4846029173419</v>
      </c>
      <c r="D164" s="162">
        <v>2021</v>
      </c>
      <c r="E164" s="162" t="s">
        <v>226</v>
      </c>
    </row>
    <row r="165" spans="1:5">
      <c r="A165" s="162" t="s">
        <v>210</v>
      </c>
      <c r="B165" s="162" t="s">
        <v>251</v>
      </c>
      <c r="C165" s="162">
        <v>47.9876115674915</v>
      </c>
      <c r="D165" s="162">
        <v>2022</v>
      </c>
      <c r="E165" s="162" t="s">
        <v>195</v>
      </c>
    </row>
    <row r="166" spans="1:5">
      <c r="A166" s="162" t="s">
        <v>210</v>
      </c>
      <c r="B166" s="162" t="s">
        <v>251</v>
      </c>
      <c r="C166" s="162">
        <v>55.660022564874</v>
      </c>
      <c r="D166" s="162">
        <v>2022</v>
      </c>
      <c r="E166" s="162" t="s">
        <v>202</v>
      </c>
    </row>
    <row r="167" spans="1:5">
      <c r="A167" s="162" t="s">
        <v>210</v>
      </c>
      <c r="B167" s="162" t="s">
        <v>251</v>
      </c>
      <c r="C167" s="162">
        <v>44.2282171020582</v>
      </c>
      <c r="D167" s="162">
        <v>2022</v>
      </c>
      <c r="E167" s="162" t="s">
        <v>205</v>
      </c>
    </row>
    <row r="168" spans="1:5">
      <c r="A168" s="162" t="s">
        <v>210</v>
      </c>
      <c r="B168" s="162" t="s">
        <v>251</v>
      </c>
      <c r="C168" s="162">
        <v>48.0981866430782</v>
      </c>
      <c r="D168" s="162">
        <v>2022</v>
      </c>
      <c r="E168" s="162" t="s">
        <v>207</v>
      </c>
    </row>
    <row r="169" spans="1:5">
      <c r="A169" s="162" t="s">
        <v>210</v>
      </c>
      <c r="B169" s="162" t="s">
        <v>252</v>
      </c>
      <c r="C169" s="162">
        <v>54.5808966861598</v>
      </c>
      <c r="D169" s="162">
        <v>2021</v>
      </c>
      <c r="E169" s="162" t="s">
        <v>223</v>
      </c>
    </row>
    <row r="170" spans="1:5">
      <c r="A170" s="162" t="s">
        <v>210</v>
      </c>
      <c r="B170" s="162" t="s">
        <v>252</v>
      </c>
      <c r="C170" s="162">
        <v>52.2610788867433</v>
      </c>
      <c r="D170" s="162">
        <v>2021</v>
      </c>
      <c r="E170" s="162" t="s">
        <v>203</v>
      </c>
    </row>
    <row r="171" spans="1:5">
      <c r="A171" s="162" t="s">
        <v>210</v>
      </c>
      <c r="B171" s="162" t="s">
        <v>252</v>
      </c>
      <c r="C171" s="162">
        <v>64.516129032258</v>
      </c>
      <c r="D171" s="162">
        <v>2021</v>
      </c>
      <c r="E171" s="162" t="s">
        <v>206</v>
      </c>
    </row>
    <row r="172" spans="1:5">
      <c r="A172" s="162" t="s">
        <v>210</v>
      </c>
      <c r="B172" s="162" t="s">
        <v>252</v>
      </c>
      <c r="C172" s="162">
        <v>50.9745127436281</v>
      </c>
      <c r="D172" s="162">
        <v>2022</v>
      </c>
      <c r="E172" s="162" t="s">
        <v>208</v>
      </c>
    </row>
    <row r="173" spans="1:5">
      <c r="A173" s="162" t="s">
        <v>210</v>
      </c>
      <c r="B173" s="162" t="s">
        <v>252</v>
      </c>
      <c r="C173" s="162">
        <v>45.713120351435</v>
      </c>
      <c r="D173" s="162">
        <v>2022</v>
      </c>
      <c r="E173" s="162" t="s">
        <v>212</v>
      </c>
    </row>
    <row r="174" spans="1:5">
      <c r="A174" s="162" t="s">
        <v>210</v>
      </c>
      <c r="B174" s="162" t="s">
        <v>252</v>
      </c>
      <c r="C174" s="162">
        <v>53.4236267870579</v>
      </c>
      <c r="D174" s="162">
        <v>2022</v>
      </c>
      <c r="E174" s="162" t="s">
        <v>202</v>
      </c>
    </row>
    <row r="175" spans="1:5">
      <c r="A175" s="162" t="s">
        <v>210</v>
      </c>
      <c r="B175" s="162" t="s">
        <v>252</v>
      </c>
      <c r="C175" s="162">
        <v>62.5</v>
      </c>
      <c r="D175" s="162">
        <v>2022</v>
      </c>
      <c r="E175" s="162" t="s">
        <v>205</v>
      </c>
    </row>
    <row r="176" spans="1:5">
      <c r="A176" s="162" t="s">
        <v>210</v>
      </c>
      <c r="B176" s="162" t="s">
        <v>198</v>
      </c>
      <c r="C176" s="162">
        <v>53.3333333333333</v>
      </c>
      <c r="D176" s="162">
        <v>2021</v>
      </c>
      <c r="E176" s="162" t="s">
        <v>197</v>
      </c>
    </row>
    <row r="177" spans="1:5">
      <c r="A177" s="162" t="s">
        <v>210</v>
      </c>
      <c r="B177" s="162" t="s">
        <v>198</v>
      </c>
      <c r="C177" s="162">
        <v>68.6175580221998</v>
      </c>
      <c r="D177" s="162">
        <v>2021</v>
      </c>
      <c r="E177" s="162" t="s">
        <v>206</v>
      </c>
    </row>
    <row r="178" spans="1:5">
      <c r="A178" s="162" t="s">
        <v>210</v>
      </c>
      <c r="B178" s="162" t="s">
        <v>198</v>
      </c>
      <c r="C178" s="162">
        <v>57.9167507440999</v>
      </c>
      <c r="D178" s="162">
        <v>2021</v>
      </c>
      <c r="E178" s="162" t="s">
        <v>226</v>
      </c>
    </row>
    <row r="179" spans="1:5">
      <c r="A179" s="162" t="s">
        <v>210</v>
      </c>
      <c r="B179" s="162" t="s">
        <v>198</v>
      </c>
      <c r="C179" s="162">
        <v>54.7619112886382</v>
      </c>
      <c r="D179" s="162">
        <v>2022</v>
      </c>
      <c r="E179" s="162" t="s">
        <v>208</v>
      </c>
    </row>
    <row r="180" spans="1:5">
      <c r="A180" s="162" t="s">
        <v>210</v>
      </c>
      <c r="B180" s="162" t="s">
        <v>198</v>
      </c>
      <c r="C180" s="162">
        <v>47.4361870341088</v>
      </c>
      <c r="D180" s="162">
        <v>2022</v>
      </c>
      <c r="E180" s="162" t="s">
        <v>195</v>
      </c>
    </row>
    <row r="181" spans="1:5">
      <c r="A181" s="162" t="s">
        <v>210</v>
      </c>
      <c r="B181" s="162" t="s">
        <v>198</v>
      </c>
      <c r="C181" s="162">
        <v>53.7570862217389</v>
      </c>
      <c r="D181" s="162">
        <v>2022</v>
      </c>
      <c r="E181" s="162" t="s">
        <v>205</v>
      </c>
    </row>
    <row r="182" spans="1:5">
      <c r="A182" s="162" t="s">
        <v>210</v>
      </c>
      <c r="B182" s="162" t="s">
        <v>198</v>
      </c>
      <c r="C182" s="162">
        <v>60.372667542676</v>
      </c>
      <c r="D182" s="162">
        <v>2022</v>
      </c>
      <c r="E182" s="162" t="s">
        <v>207</v>
      </c>
    </row>
    <row r="183" spans="1:5">
      <c r="A183" s="162" t="s">
        <v>210</v>
      </c>
      <c r="B183" s="162" t="s">
        <v>253</v>
      </c>
      <c r="C183" s="162">
        <v>51.9175197139638</v>
      </c>
      <c r="D183" s="162">
        <v>2021</v>
      </c>
      <c r="E183" s="162" t="s">
        <v>223</v>
      </c>
    </row>
    <row r="184" spans="1:5">
      <c r="A184" s="162" t="s">
        <v>210</v>
      </c>
      <c r="B184" s="162" t="s">
        <v>253</v>
      </c>
      <c r="C184" s="162">
        <v>56.5286624203821</v>
      </c>
      <c r="D184" s="162">
        <v>2021</v>
      </c>
      <c r="E184" s="162" t="s">
        <v>203</v>
      </c>
    </row>
    <row r="185" spans="1:5">
      <c r="A185" s="162" t="s">
        <v>210</v>
      </c>
      <c r="B185" s="162" t="s">
        <v>253</v>
      </c>
      <c r="C185" s="162">
        <v>54.8302872062663</v>
      </c>
      <c r="D185" s="162">
        <v>2021</v>
      </c>
      <c r="E185" s="162" t="s">
        <v>206</v>
      </c>
    </row>
    <row r="186" spans="1:5">
      <c r="A186" s="162" t="s">
        <v>193</v>
      </c>
      <c r="B186" s="162" t="s">
        <v>254</v>
      </c>
      <c r="C186" s="162">
        <v>51.7913721667072</v>
      </c>
      <c r="D186" s="162">
        <v>2021</v>
      </c>
      <c r="E186" s="162" t="s">
        <v>197</v>
      </c>
    </row>
    <row r="187" spans="1:5">
      <c r="A187" s="162" t="s">
        <v>193</v>
      </c>
      <c r="B187" s="162" t="s">
        <v>254</v>
      </c>
      <c r="C187" s="162">
        <v>56.5275908479138</v>
      </c>
      <c r="D187" s="162">
        <v>2021</v>
      </c>
      <c r="E187" s="162" t="s">
        <v>223</v>
      </c>
    </row>
    <row r="188" spans="1:5">
      <c r="A188" s="162" t="s">
        <v>193</v>
      </c>
      <c r="B188" s="162" t="s">
        <v>254</v>
      </c>
      <c r="C188" s="162">
        <v>58.7877077860914</v>
      </c>
      <c r="D188" s="162">
        <v>2021</v>
      </c>
      <c r="E188" s="162" t="s">
        <v>203</v>
      </c>
    </row>
    <row r="189" spans="1:5">
      <c r="A189" s="162" t="s">
        <v>193</v>
      </c>
      <c r="B189" s="162" t="s">
        <v>254</v>
      </c>
      <c r="C189" s="162">
        <v>59.5783684692942</v>
      </c>
      <c r="D189" s="162">
        <v>2021</v>
      </c>
      <c r="E189" s="162" t="s">
        <v>206</v>
      </c>
    </row>
    <row r="190" spans="1:5">
      <c r="A190" s="162" t="s">
        <v>193</v>
      </c>
      <c r="B190" s="162" t="s">
        <v>254</v>
      </c>
      <c r="C190" s="162">
        <v>53.4895685930454</v>
      </c>
      <c r="D190" s="162">
        <v>2022</v>
      </c>
      <c r="E190" s="162" t="s">
        <v>208</v>
      </c>
    </row>
    <row r="191" spans="1:5">
      <c r="A191" s="162" t="s">
        <v>193</v>
      </c>
      <c r="B191" s="162" t="s">
        <v>254</v>
      </c>
      <c r="C191" s="162">
        <v>46.5631929046563</v>
      </c>
      <c r="D191" s="162">
        <v>2022</v>
      </c>
      <c r="E191" s="162" t="s">
        <v>225</v>
      </c>
    </row>
    <row r="192" spans="1:5">
      <c r="A192" s="162" t="s">
        <v>193</v>
      </c>
      <c r="B192" s="162" t="s">
        <v>254</v>
      </c>
      <c r="C192" s="162">
        <v>95.259449291622</v>
      </c>
      <c r="D192" s="162">
        <v>2022</v>
      </c>
      <c r="E192" s="162" t="s">
        <v>195</v>
      </c>
    </row>
    <row r="193" spans="1:5">
      <c r="A193" s="162" t="s">
        <v>193</v>
      </c>
      <c r="B193" s="162" t="s">
        <v>254</v>
      </c>
      <c r="C193" s="162">
        <v>45.6103083174106</v>
      </c>
      <c r="D193" s="162">
        <v>2022</v>
      </c>
      <c r="E193" s="162" t="s">
        <v>202</v>
      </c>
    </row>
    <row r="194" spans="1:5">
      <c r="A194" s="162" t="s">
        <v>193</v>
      </c>
      <c r="B194" s="162" t="s">
        <v>252</v>
      </c>
      <c r="C194" s="162">
        <v>52.011095700416</v>
      </c>
      <c r="D194" s="162">
        <v>2021</v>
      </c>
      <c r="E194" s="162" t="s">
        <v>197</v>
      </c>
    </row>
    <row r="195" spans="1:5">
      <c r="A195" s="162" t="s">
        <v>193</v>
      </c>
      <c r="B195" s="162" t="s">
        <v>252</v>
      </c>
      <c r="C195" s="162">
        <v>62.5</v>
      </c>
      <c r="D195" s="162">
        <v>2021</v>
      </c>
      <c r="E195" s="162" t="s">
        <v>203</v>
      </c>
    </row>
    <row r="196" spans="1:5">
      <c r="A196" s="162" t="s">
        <v>193</v>
      </c>
      <c r="B196" s="162" t="s">
        <v>252</v>
      </c>
      <c r="C196" s="162">
        <v>60.8257927595509</v>
      </c>
      <c r="D196" s="162">
        <v>2021</v>
      </c>
      <c r="E196" s="162" t="s">
        <v>206</v>
      </c>
    </row>
    <row r="197" spans="1:5">
      <c r="A197" s="162" t="s">
        <v>193</v>
      </c>
      <c r="B197" s="162" t="s">
        <v>252</v>
      </c>
      <c r="C197" s="162">
        <v>54.9133108064879</v>
      </c>
      <c r="D197" s="162">
        <v>2021</v>
      </c>
      <c r="E197" s="162" t="s">
        <v>226</v>
      </c>
    </row>
    <row r="198" spans="1:5">
      <c r="A198" s="162" t="s">
        <v>193</v>
      </c>
      <c r="B198" s="162" t="s">
        <v>252</v>
      </c>
      <c r="C198" s="162">
        <v>54.8347235094223</v>
      </c>
      <c r="D198" s="162">
        <v>2022</v>
      </c>
      <c r="E198" s="162" t="s">
        <v>208</v>
      </c>
    </row>
    <row r="199" spans="1:5">
      <c r="A199" s="162" t="s">
        <v>193</v>
      </c>
      <c r="B199" s="162" t="s">
        <v>252</v>
      </c>
      <c r="C199" s="162">
        <v>58.5234093637454</v>
      </c>
      <c r="D199" s="162">
        <v>2022</v>
      </c>
      <c r="E199" s="162" t="s">
        <v>225</v>
      </c>
    </row>
    <row r="200" spans="1:5">
      <c r="A200" s="162" t="s">
        <v>193</v>
      </c>
      <c r="B200" s="162" t="s">
        <v>252</v>
      </c>
      <c r="C200" s="162">
        <v>56.7958077121134</v>
      </c>
      <c r="D200" s="162">
        <v>2022</v>
      </c>
      <c r="E200" s="162" t="s">
        <v>212</v>
      </c>
    </row>
    <row r="201" spans="1:5">
      <c r="A201" s="162" t="s">
        <v>193</v>
      </c>
      <c r="B201" s="162" t="s">
        <v>252</v>
      </c>
      <c r="C201" s="162">
        <v>50.8993823729161</v>
      </c>
      <c r="D201" s="162">
        <v>2022</v>
      </c>
      <c r="E201" s="162" t="s">
        <v>195</v>
      </c>
    </row>
    <row r="202" spans="1:5">
      <c r="A202" s="162" t="s">
        <v>193</v>
      </c>
      <c r="B202" s="162" t="s">
        <v>252</v>
      </c>
      <c r="C202" s="162">
        <v>53.9784003410447</v>
      </c>
      <c r="D202" s="162">
        <v>2022</v>
      </c>
      <c r="E202" s="162" t="s">
        <v>202</v>
      </c>
    </row>
    <row r="203" spans="1:5">
      <c r="A203" s="162" t="s">
        <v>193</v>
      </c>
      <c r="B203" s="162" t="s">
        <v>252</v>
      </c>
      <c r="C203" s="162">
        <v>52.5879562148103</v>
      </c>
      <c r="D203" s="162">
        <v>2022</v>
      </c>
      <c r="E203" s="162" t="s">
        <v>205</v>
      </c>
    </row>
    <row r="204" spans="1:5">
      <c r="A204" s="191" t="s">
        <v>193</v>
      </c>
      <c r="B204" s="191" t="s">
        <v>196</v>
      </c>
      <c r="C204" s="191">
        <v>54.2920029347028</v>
      </c>
      <c r="D204" s="191">
        <v>2021</v>
      </c>
      <c r="E204" s="191" t="s">
        <v>197</v>
      </c>
    </row>
    <row r="205" spans="1:5">
      <c r="A205" s="191" t="s">
        <v>193</v>
      </c>
      <c r="B205" s="191" t="s">
        <v>196</v>
      </c>
      <c r="C205" s="191">
        <v>67.4509769287001</v>
      </c>
      <c r="D205" s="191">
        <v>2021</v>
      </c>
      <c r="E205" s="191" t="s">
        <v>203</v>
      </c>
    </row>
    <row r="206" spans="1:5">
      <c r="A206" s="191" t="s">
        <v>193</v>
      </c>
      <c r="B206" s="191" t="s">
        <v>196</v>
      </c>
      <c r="C206" s="191">
        <v>56.5275908479138</v>
      </c>
      <c r="D206" s="191">
        <v>2021</v>
      </c>
      <c r="E206" s="191" t="s">
        <v>206</v>
      </c>
    </row>
    <row r="207" spans="1:5">
      <c r="A207" s="191" t="s">
        <v>193</v>
      </c>
      <c r="B207" s="191" t="s">
        <v>196</v>
      </c>
      <c r="C207" s="191">
        <v>48.4768384676999</v>
      </c>
      <c r="D207" s="191">
        <v>2022</v>
      </c>
      <c r="E207" s="191" t="s">
        <v>208</v>
      </c>
    </row>
    <row r="208" spans="1:5">
      <c r="A208" s="191" t="s">
        <v>193</v>
      </c>
      <c r="B208" s="191" t="s">
        <v>196</v>
      </c>
      <c r="C208" s="191">
        <v>60.3174603174603</v>
      </c>
      <c r="D208" s="191">
        <v>2022</v>
      </c>
      <c r="E208" s="191" t="s">
        <v>212</v>
      </c>
    </row>
    <row r="209" spans="1:5">
      <c r="A209" s="191" t="s">
        <v>193</v>
      </c>
      <c r="B209" s="191" t="s">
        <v>196</v>
      </c>
      <c r="C209" s="191">
        <v>47.7300568784085</v>
      </c>
      <c r="D209" s="191">
        <v>2022</v>
      </c>
      <c r="E209" s="191" t="s">
        <v>195</v>
      </c>
    </row>
    <row r="210" spans="1:5">
      <c r="A210" s="191" t="s">
        <v>193</v>
      </c>
      <c r="B210" s="191" t="s">
        <v>196</v>
      </c>
      <c r="C210" s="191">
        <v>47.8149671967085</v>
      </c>
      <c r="D210" s="191">
        <v>2022</v>
      </c>
      <c r="E210" s="191" t="s">
        <v>202</v>
      </c>
    </row>
    <row r="211" spans="1:5">
      <c r="A211" s="191" t="s">
        <v>193</v>
      </c>
      <c r="B211" s="191" t="s">
        <v>196</v>
      </c>
      <c r="C211" s="191">
        <v>47.3568281938326</v>
      </c>
      <c r="D211" s="191">
        <v>2022</v>
      </c>
      <c r="E211" s="191" t="s">
        <v>205</v>
      </c>
    </row>
    <row r="212" spans="1:5">
      <c r="A212" s="191" t="s">
        <v>193</v>
      </c>
      <c r="B212" s="191" t="s">
        <v>196</v>
      </c>
      <c r="C212" s="191">
        <v>46.6200466200466</v>
      </c>
      <c r="D212" s="191">
        <v>2022</v>
      </c>
      <c r="E212" s="191" t="s">
        <v>207</v>
      </c>
    </row>
    <row r="213" spans="1:5">
      <c r="A213" s="191" t="s">
        <v>193</v>
      </c>
      <c r="B213" s="191" t="s">
        <v>230</v>
      </c>
      <c r="C213" s="191">
        <v>60.7447838718197</v>
      </c>
      <c r="D213" s="191">
        <v>2021</v>
      </c>
      <c r="E213" s="191" t="s">
        <v>206</v>
      </c>
    </row>
    <row r="214" spans="1:5">
      <c r="A214" s="191" t="s">
        <v>193</v>
      </c>
      <c r="B214" s="191" t="s">
        <v>230</v>
      </c>
      <c r="C214" s="191">
        <v>61.9834710743801</v>
      </c>
      <c r="D214" s="191">
        <v>2021</v>
      </c>
      <c r="E214" s="191" t="s">
        <v>226</v>
      </c>
    </row>
    <row r="215" spans="1:5">
      <c r="A215" s="191" t="s">
        <v>193</v>
      </c>
      <c r="B215" s="191" t="s">
        <v>230</v>
      </c>
      <c r="C215" s="191">
        <v>54.051445393562</v>
      </c>
      <c r="D215" s="191">
        <v>2022</v>
      </c>
      <c r="E215" s="191" t="s">
        <v>208</v>
      </c>
    </row>
    <row r="216" spans="1:5">
      <c r="A216" s="191" t="s">
        <v>193</v>
      </c>
      <c r="B216" s="191" t="s">
        <v>230</v>
      </c>
      <c r="C216" s="191">
        <v>63.4087042308951</v>
      </c>
      <c r="D216" s="191">
        <v>2022</v>
      </c>
      <c r="E216" s="191" t="s">
        <v>225</v>
      </c>
    </row>
    <row r="217" spans="1:5">
      <c r="A217" s="191" t="s">
        <v>193</v>
      </c>
      <c r="B217" s="191" t="s">
        <v>230</v>
      </c>
      <c r="C217" s="191">
        <v>57.0034732348808</v>
      </c>
      <c r="D217" s="191">
        <v>2022</v>
      </c>
      <c r="E217" s="191" t="s">
        <v>212</v>
      </c>
    </row>
    <row r="218" spans="1:5">
      <c r="A218" s="191" t="s">
        <v>193</v>
      </c>
      <c r="B218" s="191" t="s">
        <v>230</v>
      </c>
      <c r="C218" s="191">
        <v>56.0697155981895</v>
      </c>
      <c r="D218" s="191">
        <v>2022</v>
      </c>
      <c r="E218" s="191" t="s">
        <v>195</v>
      </c>
    </row>
    <row r="219" spans="1:5">
      <c r="A219" s="191" t="s">
        <v>193</v>
      </c>
      <c r="B219" s="191" t="s">
        <v>230</v>
      </c>
      <c r="C219" s="191">
        <v>58.9089046358746</v>
      </c>
      <c r="D219" s="191">
        <v>2022</v>
      </c>
      <c r="E219" s="191" t="s">
        <v>205</v>
      </c>
    </row>
    <row r="220" spans="1:5">
      <c r="A220" s="191" t="s">
        <v>193</v>
      </c>
      <c r="B220" s="191" t="s">
        <v>230</v>
      </c>
      <c r="C220" s="191">
        <v>51.0770597379524</v>
      </c>
      <c r="D220" s="191">
        <v>2022</v>
      </c>
      <c r="E220" s="191" t="s">
        <v>207</v>
      </c>
    </row>
    <row r="221" spans="1:5">
      <c r="A221" s="191" t="s">
        <v>210</v>
      </c>
      <c r="B221" s="191" t="s">
        <v>200</v>
      </c>
      <c r="C221" s="191">
        <v>65.1423075241551</v>
      </c>
      <c r="D221" s="191">
        <v>2021</v>
      </c>
      <c r="E221" s="191" t="s">
        <v>197</v>
      </c>
    </row>
    <row r="222" spans="1:5">
      <c r="A222" s="191" t="s">
        <v>210</v>
      </c>
      <c r="B222" s="191" t="s">
        <v>200</v>
      </c>
      <c r="C222" s="191">
        <v>65.8978583196046</v>
      </c>
      <c r="D222" s="191">
        <v>2021</v>
      </c>
      <c r="E222" s="191" t="s">
        <v>203</v>
      </c>
    </row>
    <row r="223" spans="1:5">
      <c r="A223" s="191" t="s">
        <v>210</v>
      </c>
      <c r="B223" s="191" t="s">
        <v>200</v>
      </c>
      <c r="C223" s="191">
        <v>51.3049297345527</v>
      </c>
      <c r="D223" s="191">
        <v>2021</v>
      </c>
      <c r="E223" s="191" t="s">
        <v>206</v>
      </c>
    </row>
    <row r="224" spans="1:5">
      <c r="A224" s="191" t="s">
        <v>210</v>
      </c>
      <c r="B224" s="191" t="s">
        <v>200</v>
      </c>
      <c r="C224" s="191">
        <v>101.879326691569</v>
      </c>
      <c r="D224" s="191">
        <v>2021</v>
      </c>
      <c r="E224" s="191" t="s">
        <v>226</v>
      </c>
    </row>
    <row r="225" spans="1:5">
      <c r="A225" s="191" t="s">
        <v>210</v>
      </c>
      <c r="B225" s="191" t="s">
        <v>200</v>
      </c>
      <c r="C225" s="191">
        <v>60.2671541667854</v>
      </c>
      <c r="D225" s="191">
        <v>2022</v>
      </c>
      <c r="E225" s="191" t="s">
        <v>212</v>
      </c>
    </row>
    <row r="226" spans="1:5">
      <c r="A226" s="191" t="s">
        <v>210</v>
      </c>
      <c r="B226" s="191" t="s">
        <v>200</v>
      </c>
      <c r="C226" s="191">
        <v>70.8960665765339</v>
      </c>
      <c r="D226" s="191">
        <v>2022</v>
      </c>
      <c r="E226" s="191" t="s">
        <v>195</v>
      </c>
    </row>
    <row r="227" spans="1:5">
      <c r="A227" s="191" t="s">
        <v>210</v>
      </c>
      <c r="B227" s="191" t="s">
        <v>200</v>
      </c>
      <c r="C227" s="191">
        <v>65.9340667548248</v>
      </c>
      <c r="D227" s="191">
        <v>2022</v>
      </c>
      <c r="E227" s="191" t="s">
        <v>205</v>
      </c>
    </row>
    <row r="228" spans="1:5">
      <c r="A228" s="162" t="s">
        <v>210</v>
      </c>
      <c r="B228" s="162" t="s">
        <v>222</v>
      </c>
      <c r="C228" s="162">
        <v>48.8145048814504</v>
      </c>
      <c r="D228" s="162">
        <v>2021</v>
      </c>
      <c r="E228" s="162" t="s">
        <v>223</v>
      </c>
    </row>
    <row r="229" spans="1:5">
      <c r="A229" s="162" t="s">
        <v>210</v>
      </c>
      <c r="B229" s="162" t="s">
        <v>222</v>
      </c>
      <c r="C229" s="162">
        <v>63.3333341781562</v>
      </c>
      <c r="D229" s="162">
        <v>2021</v>
      </c>
      <c r="E229" s="162" t="s">
        <v>203</v>
      </c>
    </row>
    <row r="230" spans="1:5">
      <c r="A230" s="162" t="s">
        <v>210</v>
      </c>
      <c r="B230" s="162" t="s">
        <v>222</v>
      </c>
      <c r="C230" s="162">
        <v>42.1579863095768</v>
      </c>
      <c r="D230" s="162">
        <v>2021</v>
      </c>
      <c r="E230" s="162" t="s">
        <v>206</v>
      </c>
    </row>
    <row r="231" spans="1:6">
      <c r="A231" s="163" t="s">
        <v>210</v>
      </c>
      <c r="B231" s="163" t="s">
        <v>222</v>
      </c>
      <c r="C231" s="163">
        <v>52.0583057584458</v>
      </c>
      <c r="D231" s="163">
        <v>2022</v>
      </c>
      <c r="E231" s="163" t="s">
        <v>207</v>
      </c>
      <c r="F231" s="163"/>
    </row>
    <row r="232" spans="1:6">
      <c r="A232" s="163" t="s">
        <v>210</v>
      </c>
      <c r="B232" s="163" t="s">
        <v>255</v>
      </c>
      <c r="C232" s="163">
        <v>59.346197201777</v>
      </c>
      <c r="D232" s="163">
        <v>2021</v>
      </c>
      <c r="E232" s="163" t="s">
        <v>197</v>
      </c>
      <c r="F232" s="163"/>
    </row>
    <row r="233" spans="1:6">
      <c r="A233" s="163" t="s">
        <v>210</v>
      </c>
      <c r="B233" s="163" t="s">
        <v>255</v>
      </c>
      <c r="C233" s="163">
        <v>61.4910659956573</v>
      </c>
      <c r="D233" s="163">
        <v>2021</v>
      </c>
      <c r="E233" s="163" t="s">
        <v>223</v>
      </c>
      <c r="F233" s="163"/>
    </row>
    <row r="234" spans="1:6">
      <c r="A234" s="163" t="s">
        <v>210</v>
      </c>
      <c r="B234" s="163" t="s">
        <v>255</v>
      </c>
      <c r="C234" s="163">
        <v>74.9020511638626</v>
      </c>
      <c r="D234" s="163">
        <v>2021</v>
      </c>
      <c r="E234" s="163" t="s">
        <v>206</v>
      </c>
      <c r="F234" s="163"/>
    </row>
    <row r="235" spans="1:6">
      <c r="A235" s="163" t="s">
        <v>210</v>
      </c>
      <c r="B235" s="163" t="s">
        <v>255</v>
      </c>
      <c r="C235" s="163">
        <v>68.7430522832095</v>
      </c>
      <c r="D235" s="163">
        <v>2021</v>
      </c>
      <c r="E235" s="163" t="s">
        <v>226</v>
      </c>
      <c r="F235" s="163"/>
    </row>
    <row r="236" spans="1:6">
      <c r="A236" s="163" t="s">
        <v>210</v>
      </c>
      <c r="B236" s="163" t="s">
        <v>255</v>
      </c>
      <c r="C236" s="163">
        <v>52.3407967432393</v>
      </c>
      <c r="D236" s="163">
        <v>2022</v>
      </c>
      <c r="E236" s="163" t="s">
        <v>208</v>
      </c>
      <c r="F236" s="163"/>
    </row>
    <row r="237" spans="1:6">
      <c r="A237" s="163" t="s">
        <v>210</v>
      </c>
      <c r="B237" s="163" t="s">
        <v>255</v>
      </c>
      <c r="C237" s="163">
        <v>79.1195763103995</v>
      </c>
      <c r="D237" s="163">
        <v>2022</v>
      </c>
      <c r="E237" s="163" t="s">
        <v>225</v>
      </c>
      <c r="F237" s="163"/>
    </row>
    <row r="238" spans="1:6">
      <c r="A238" s="163" t="s">
        <v>210</v>
      </c>
      <c r="B238" s="163" t="s">
        <v>255</v>
      </c>
      <c r="C238" s="163">
        <v>63.6455144603527</v>
      </c>
      <c r="D238" s="163">
        <v>2022</v>
      </c>
      <c r="E238" s="163" t="s">
        <v>212</v>
      </c>
      <c r="F238" s="163"/>
    </row>
    <row r="239" spans="1:6">
      <c r="A239" s="163" t="s">
        <v>210</v>
      </c>
      <c r="B239" s="163" t="s">
        <v>255</v>
      </c>
      <c r="C239" s="163">
        <v>73.5748222566264</v>
      </c>
      <c r="D239" s="163">
        <v>2022</v>
      </c>
      <c r="E239" s="163" t="s">
        <v>195</v>
      </c>
      <c r="F239" s="163"/>
    </row>
    <row r="240" spans="1:6">
      <c r="A240" s="163" t="s">
        <v>210</v>
      </c>
      <c r="B240" s="163" t="s">
        <v>255</v>
      </c>
      <c r="C240" s="163">
        <v>69.250133692398</v>
      </c>
      <c r="D240" s="163">
        <v>2022</v>
      </c>
      <c r="E240" s="163" t="s">
        <v>202</v>
      </c>
      <c r="F240" s="163"/>
    </row>
    <row r="241" spans="1:6">
      <c r="A241" s="163" t="s">
        <v>210</v>
      </c>
      <c r="B241" s="163" t="s">
        <v>255</v>
      </c>
      <c r="C241" s="163">
        <v>65.2683947197331</v>
      </c>
      <c r="D241" s="163">
        <v>2022</v>
      </c>
      <c r="E241" s="163" t="s">
        <v>205</v>
      </c>
      <c r="F241" s="163"/>
    </row>
    <row r="242" spans="1:6">
      <c r="A242" s="163" t="s">
        <v>210</v>
      </c>
      <c r="B242" s="163" t="s">
        <v>255</v>
      </c>
      <c r="C242" s="163">
        <v>68.4713881739904</v>
      </c>
      <c r="D242" s="163">
        <v>2022</v>
      </c>
      <c r="E242" s="163" t="s">
        <v>207</v>
      </c>
      <c r="F242" s="163"/>
    </row>
    <row r="243" spans="1:6">
      <c r="A243" s="163" t="s">
        <v>210</v>
      </c>
      <c r="B243" s="163" t="s">
        <v>231</v>
      </c>
      <c r="C243" s="163">
        <v>58.7570621468926</v>
      </c>
      <c r="D243" s="163">
        <v>2021</v>
      </c>
      <c r="E243" s="163" t="s">
        <v>226</v>
      </c>
      <c r="F243" s="163"/>
    </row>
    <row r="244" spans="1:6">
      <c r="A244" s="163" t="s">
        <v>210</v>
      </c>
      <c r="B244" s="163" t="s">
        <v>231</v>
      </c>
      <c r="C244" s="163">
        <v>52.257525083612</v>
      </c>
      <c r="D244" s="163">
        <v>2022</v>
      </c>
      <c r="E244" s="163" t="s">
        <v>208</v>
      </c>
      <c r="F244" s="163"/>
    </row>
    <row r="245" spans="1:6">
      <c r="A245" s="163" t="s">
        <v>210</v>
      </c>
      <c r="B245" s="163" t="s">
        <v>231</v>
      </c>
      <c r="C245" s="163">
        <v>56.5542878824736</v>
      </c>
      <c r="D245" s="163">
        <v>2022</v>
      </c>
      <c r="E245" s="163" t="s">
        <v>225</v>
      </c>
      <c r="F245" s="163"/>
    </row>
    <row r="246" spans="1:6">
      <c r="A246" s="163" t="s">
        <v>210</v>
      </c>
      <c r="B246" s="163" t="s">
        <v>231</v>
      </c>
      <c r="C246" s="163">
        <v>56.5455629797527</v>
      </c>
      <c r="D246" s="163">
        <v>2022</v>
      </c>
      <c r="E246" s="163" t="s">
        <v>202</v>
      </c>
      <c r="F246" s="163"/>
    </row>
    <row r="247" spans="1:6">
      <c r="A247" s="163" t="s">
        <v>210</v>
      </c>
      <c r="B247" s="163" t="s">
        <v>231</v>
      </c>
      <c r="C247" s="163">
        <v>65.299816957428</v>
      </c>
      <c r="D247" s="163">
        <v>2022</v>
      </c>
      <c r="E247" s="163" t="s">
        <v>205</v>
      </c>
      <c r="F247" s="163"/>
    </row>
    <row r="248" spans="1:6">
      <c r="A248" s="163" t="s">
        <v>210</v>
      </c>
      <c r="B248" s="163" t="s">
        <v>231</v>
      </c>
      <c r="C248" s="163">
        <v>55.4968287526427</v>
      </c>
      <c r="D248" s="163">
        <v>2022</v>
      </c>
      <c r="E248" s="163" t="s">
        <v>207</v>
      </c>
      <c r="F248" s="163"/>
    </row>
    <row r="249" spans="1:6">
      <c r="A249" s="191" t="s">
        <v>193</v>
      </c>
      <c r="B249" s="191" t="s">
        <v>256</v>
      </c>
      <c r="C249" s="191">
        <v>62.9370629370629</v>
      </c>
      <c r="D249" s="191">
        <v>2021</v>
      </c>
      <c r="E249" s="191" t="s">
        <v>197</v>
      </c>
      <c r="F249" s="163"/>
    </row>
    <row r="250" spans="1:6">
      <c r="A250" s="191" t="s">
        <v>193</v>
      </c>
      <c r="B250" s="191" t="s">
        <v>256</v>
      </c>
      <c r="C250" s="191">
        <v>64.526588845655</v>
      </c>
      <c r="D250" s="191">
        <v>2021</v>
      </c>
      <c r="E250" s="191" t="s">
        <v>223</v>
      </c>
      <c r="F250" s="163"/>
    </row>
    <row r="251" spans="1:6">
      <c r="A251" s="191" t="s">
        <v>193</v>
      </c>
      <c r="B251" s="191" t="s">
        <v>256</v>
      </c>
      <c r="C251" s="191">
        <v>54.7945205479452</v>
      </c>
      <c r="D251" s="191">
        <v>2021</v>
      </c>
      <c r="E251" s="191" t="s">
        <v>203</v>
      </c>
      <c r="F251" s="163"/>
    </row>
    <row r="252" spans="1:6">
      <c r="A252" s="191" t="s">
        <v>193</v>
      </c>
      <c r="B252" s="191" t="s">
        <v>256</v>
      </c>
      <c r="C252" s="191">
        <v>59.8899320168339</v>
      </c>
      <c r="D252" s="191">
        <v>2021</v>
      </c>
      <c r="E252" s="191" t="s">
        <v>206</v>
      </c>
      <c r="F252" s="163"/>
    </row>
    <row r="253" spans="1:6">
      <c r="A253" s="191" t="s">
        <v>193</v>
      </c>
      <c r="B253" s="191" t="s">
        <v>256</v>
      </c>
      <c r="C253" s="191">
        <v>61.276617633172</v>
      </c>
      <c r="D253" s="191">
        <v>2021</v>
      </c>
      <c r="E253" s="191" t="s">
        <v>226</v>
      </c>
      <c r="F253" s="163"/>
    </row>
    <row r="254" spans="1:6">
      <c r="A254" s="191" t="s">
        <v>193</v>
      </c>
      <c r="B254" s="191" t="s">
        <v>256</v>
      </c>
      <c r="C254" s="191">
        <v>59.3473587570415</v>
      </c>
      <c r="D254" s="191">
        <v>2022</v>
      </c>
      <c r="E254" s="191" t="s">
        <v>208</v>
      </c>
      <c r="F254" s="163"/>
    </row>
    <row r="255" spans="1:5">
      <c r="A255" s="191" t="s">
        <v>193</v>
      </c>
      <c r="B255" s="191" t="s">
        <v>256</v>
      </c>
      <c r="C255" s="191">
        <v>65.533483514233</v>
      </c>
      <c r="D255" s="191">
        <v>2022</v>
      </c>
      <c r="E255" s="191" t="s">
        <v>225</v>
      </c>
    </row>
    <row r="256" spans="1:5">
      <c r="A256" s="191" t="s">
        <v>193</v>
      </c>
      <c r="B256" s="191" t="s">
        <v>256</v>
      </c>
      <c r="C256" s="191">
        <v>68.1507454807743</v>
      </c>
      <c r="D256" s="191">
        <v>2022</v>
      </c>
      <c r="E256" s="191" t="s">
        <v>212</v>
      </c>
    </row>
    <row r="257" spans="1:5">
      <c r="A257" s="191" t="s">
        <v>193</v>
      </c>
      <c r="B257" s="191" t="s">
        <v>256</v>
      </c>
      <c r="C257" s="191">
        <v>66.4518727345952</v>
      </c>
      <c r="D257" s="191">
        <v>2022</v>
      </c>
      <c r="E257" s="191" t="s">
        <v>195</v>
      </c>
    </row>
    <row r="258" spans="1:5">
      <c r="A258" s="191" t="s">
        <v>193</v>
      </c>
      <c r="B258" s="191" t="s">
        <v>256</v>
      </c>
      <c r="C258" s="191">
        <v>61.0915335729376</v>
      </c>
      <c r="D258" s="191">
        <v>2022</v>
      </c>
      <c r="E258" s="191" t="s">
        <v>202</v>
      </c>
    </row>
    <row r="259" spans="1:5">
      <c r="A259" s="191" t="s">
        <v>193</v>
      </c>
      <c r="B259" s="191" t="s">
        <v>256</v>
      </c>
      <c r="C259" s="191">
        <v>61.1790878754171</v>
      </c>
      <c r="D259" s="191">
        <v>2022</v>
      </c>
      <c r="E259" s="191" t="s">
        <v>205</v>
      </c>
    </row>
    <row r="260" spans="1:5">
      <c r="A260" s="191" t="s">
        <v>193</v>
      </c>
      <c r="B260" s="191" t="s">
        <v>256</v>
      </c>
      <c r="C260" s="191">
        <v>60.567936736161</v>
      </c>
      <c r="D260" s="191">
        <v>2022</v>
      </c>
      <c r="E260" s="191" t="s">
        <v>207</v>
      </c>
    </row>
    <row r="261" spans="1:5">
      <c r="A261" s="162" t="s">
        <v>193</v>
      </c>
      <c r="B261" s="162" t="s">
        <v>231</v>
      </c>
      <c r="C261" s="162">
        <v>65.6566146189983</v>
      </c>
      <c r="D261" s="162">
        <v>2021</v>
      </c>
      <c r="E261" s="162" t="s">
        <v>197</v>
      </c>
    </row>
    <row r="262" spans="1:5">
      <c r="A262" s="162" t="s">
        <v>193</v>
      </c>
      <c r="B262" s="162" t="s">
        <v>231</v>
      </c>
      <c r="C262" s="162">
        <v>65.0814053020597</v>
      </c>
      <c r="D262" s="162">
        <v>2021</v>
      </c>
      <c r="E262" s="162" t="s">
        <v>223</v>
      </c>
    </row>
    <row r="263" spans="1:5">
      <c r="A263" s="162" t="s">
        <v>193</v>
      </c>
      <c r="B263" s="162" t="s">
        <v>231</v>
      </c>
      <c r="C263" s="162">
        <v>56.8076184180627</v>
      </c>
      <c r="D263" s="162">
        <v>2021</v>
      </c>
      <c r="E263" s="162" t="s">
        <v>203</v>
      </c>
    </row>
    <row r="264" spans="1:5">
      <c r="A264" s="162" t="s">
        <v>193</v>
      </c>
      <c r="B264" s="162" t="s">
        <v>231</v>
      </c>
      <c r="C264" s="162">
        <v>54.4885891609245</v>
      </c>
      <c r="D264" s="162">
        <v>2021</v>
      </c>
      <c r="E264" s="162" t="s">
        <v>206</v>
      </c>
    </row>
    <row r="265" spans="1:5">
      <c r="A265" s="162" t="s">
        <v>193</v>
      </c>
      <c r="B265" s="162" t="s">
        <v>231</v>
      </c>
      <c r="C265" s="162">
        <v>70.2928865139663</v>
      </c>
      <c r="D265" s="162">
        <v>2022</v>
      </c>
      <c r="E265" s="162" t="s">
        <v>195</v>
      </c>
    </row>
    <row r="266" spans="1:5">
      <c r="A266" s="162" t="s">
        <v>193</v>
      </c>
      <c r="B266" s="162" t="s">
        <v>231</v>
      </c>
      <c r="C266" s="162">
        <v>55.6173526140155</v>
      </c>
      <c r="D266" s="162">
        <v>2022</v>
      </c>
      <c r="E266" s="162" t="s">
        <v>202</v>
      </c>
    </row>
    <row r="267" spans="1:5">
      <c r="A267" s="162" t="s">
        <v>193</v>
      </c>
      <c r="B267" s="162" t="s">
        <v>231</v>
      </c>
      <c r="C267" s="162">
        <v>61.8915159944367</v>
      </c>
      <c r="D267" s="162">
        <v>2022</v>
      </c>
      <c r="E267" s="162" t="s">
        <v>207</v>
      </c>
    </row>
    <row r="268" spans="1:5">
      <c r="A268" s="162" t="s">
        <v>210</v>
      </c>
      <c r="B268" s="162" t="s">
        <v>257</v>
      </c>
      <c r="C268" s="162">
        <v>84.5665961945031</v>
      </c>
      <c r="D268" s="162">
        <v>2021</v>
      </c>
      <c r="E268" s="162" t="s">
        <v>203</v>
      </c>
    </row>
    <row r="269" spans="1:5">
      <c r="A269" s="162" t="s">
        <v>210</v>
      </c>
      <c r="B269" s="162" t="s">
        <v>257</v>
      </c>
      <c r="C269" s="162">
        <v>78.2408185545123</v>
      </c>
      <c r="D269" s="162">
        <v>2021</v>
      </c>
      <c r="E269" s="162" t="s">
        <v>226</v>
      </c>
    </row>
    <row r="270" spans="1:5">
      <c r="A270" s="162" t="s">
        <v>210</v>
      </c>
      <c r="B270" s="162" t="s">
        <v>257</v>
      </c>
      <c r="C270" s="162">
        <v>82.8832752947767</v>
      </c>
      <c r="D270" s="162">
        <v>2022</v>
      </c>
      <c r="E270" s="162" t="s">
        <v>208</v>
      </c>
    </row>
    <row r="271" spans="1:5">
      <c r="A271" s="162" t="s">
        <v>210</v>
      </c>
      <c r="B271" s="162" t="s">
        <v>257</v>
      </c>
      <c r="C271" s="162">
        <v>83.7730804953224</v>
      </c>
      <c r="D271" s="162">
        <v>2022</v>
      </c>
      <c r="E271" s="162" t="s">
        <v>212</v>
      </c>
    </row>
    <row r="272" spans="1:5">
      <c r="A272" s="162" t="s">
        <v>210</v>
      </c>
      <c r="B272" s="162" t="s">
        <v>257</v>
      </c>
      <c r="C272" s="162">
        <v>76.7341927562922</v>
      </c>
      <c r="D272" s="162">
        <v>2022</v>
      </c>
      <c r="E272" s="162" t="s">
        <v>195</v>
      </c>
    </row>
    <row r="273" spans="1:5">
      <c r="A273" s="162" t="s">
        <v>210</v>
      </c>
      <c r="B273" s="162" t="s">
        <v>257</v>
      </c>
      <c r="C273" s="162">
        <v>73.3672920600766</v>
      </c>
      <c r="D273" s="162">
        <v>2022</v>
      </c>
      <c r="E273" s="162" t="s">
        <v>202</v>
      </c>
    </row>
    <row r="274" spans="1:5">
      <c r="A274" s="162" t="s">
        <v>210</v>
      </c>
      <c r="B274" s="162" t="s">
        <v>257</v>
      </c>
      <c r="C274" s="162">
        <v>81.6910022066908</v>
      </c>
      <c r="D274" s="162">
        <v>2022</v>
      </c>
      <c r="E274" s="162" t="s">
        <v>207</v>
      </c>
    </row>
    <row r="275" spans="1:5">
      <c r="A275" s="162" t="s">
        <v>210</v>
      </c>
      <c r="B275" s="162" t="s">
        <v>258</v>
      </c>
      <c r="C275" s="162">
        <v>54.7902316844082</v>
      </c>
      <c r="D275" s="162">
        <v>2021</v>
      </c>
      <c r="E275" s="162" t="s">
        <v>197</v>
      </c>
    </row>
    <row r="276" spans="1:5">
      <c r="A276" s="162" t="s">
        <v>210</v>
      </c>
      <c r="B276" s="162" t="s">
        <v>258</v>
      </c>
      <c r="C276" s="162">
        <v>58.5826237259969</v>
      </c>
      <c r="D276" s="162">
        <v>2021</v>
      </c>
      <c r="E276" s="162" t="s">
        <v>223</v>
      </c>
    </row>
    <row r="277" spans="1:5">
      <c r="A277" s="162" t="s">
        <v>210</v>
      </c>
      <c r="B277" s="162" t="s">
        <v>258</v>
      </c>
      <c r="C277" s="162">
        <v>58.4728103658844</v>
      </c>
      <c r="D277" s="162">
        <v>2021</v>
      </c>
      <c r="E277" s="162" t="s">
        <v>203</v>
      </c>
    </row>
    <row r="278" spans="1:5">
      <c r="A278" s="162" t="s">
        <v>210</v>
      </c>
      <c r="B278" s="162" t="s">
        <v>258</v>
      </c>
      <c r="C278" s="162">
        <v>56.8855178952358</v>
      </c>
      <c r="D278" s="162">
        <v>2021</v>
      </c>
      <c r="E278" s="162" t="s">
        <v>206</v>
      </c>
    </row>
    <row r="279" spans="1:5">
      <c r="A279" s="162" t="s">
        <v>210</v>
      </c>
      <c r="B279" s="162" t="s">
        <v>258</v>
      </c>
      <c r="C279" s="162">
        <v>59.7030741139846</v>
      </c>
      <c r="D279" s="162">
        <v>2021</v>
      </c>
      <c r="E279" s="162" t="s">
        <v>226</v>
      </c>
    </row>
    <row r="280" spans="1:5">
      <c r="A280" s="162" t="s">
        <v>210</v>
      </c>
      <c r="B280" s="162" t="s">
        <v>258</v>
      </c>
      <c r="C280" s="162">
        <v>57.0734669095324</v>
      </c>
      <c r="D280" s="162">
        <v>2022</v>
      </c>
      <c r="E280" s="162" t="s">
        <v>225</v>
      </c>
    </row>
    <row r="281" spans="1:5">
      <c r="A281" s="162" t="s">
        <v>210</v>
      </c>
      <c r="B281" s="162" t="s">
        <v>258</v>
      </c>
      <c r="C281" s="162">
        <v>57.9055441478439</v>
      </c>
      <c r="D281" s="162">
        <v>2022</v>
      </c>
      <c r="E281" s="162" t="s">
        <v>212</v>
      </c>
    </row>
    <row r="282" spans="1:5">
      <c r="A282" s="162" t="s">
        <v>210</v>
      </c>
      <c r="B282" s="162" t="s">
        <v>258</v>
      </c>
      <c r="C282" s="162">
        <v>59.6630394250652</v>
      </c>
      <c r="D282" s="162">
        <v>2022</v>
      </c>
      <c r="E282" s="162" t="s">
        <v>195</v>
      </c>
    </row>
    <row r="283" spans="1:5">
      <c r="A283" s="162" t="s">
        <v>210</v>
      </c>
      <c r="B283" s="162" t="s">
        <v>258</v>
      </c>
      <c r="C283" s="162">
        <v>58.6601268934472</v>
      </c>
      <c r="D283" s="162">
        <v>2022</v>
      </c>
      <c r="E283" s="162" t="s">
        <v>202</v>
      </c>
    </row>
    <row r="284" spans="1:5">
      <c r="A284" s="162" t="s">
        <v>210</v>
      </c>
      <c r="B284" s="162" t="s">
        <v>258</v>
      </c>
      <c r="C284" s="162">
        <v>63.3362095084139</v>
      </c>
      <c r="D284" s="162">
        <v>2022</v>
      </c>
      <c r="E284" s="162" t="s">
        <v>205</v>
      </c>
    </row>
    <row r="285" spans="1:5">
      <c r="A285" s="162" t="s">
        <v>210</v>
      </c>
      <c r="B285" s="162" t="s">
        <v>258</v>
      </c>
      <c r="C285" s="162">
        <v>59.9015686961308</v>
      </c>
      <c r="D285" s="162">
        <v>2022</v>
      </c>
      <c r="E285" s="162" t="s">
        <v>207</v>
      </c>
    </row>
    <row r="286" spans="1:5">
      <c r="A286" s="162" t="s">
        <v>193</v>
      </c>
      <c r="B286" s="162" t="s">
        <v>259</v>
      </c>
      <c r="C286" s="162">
        <v>62.3387790197764</v>
      </c>
      <c r="D286" s="162">
        <v>2021</v>
      </c>
      <c r="E286" s="162" t="s">
        <v>197</v>
      </c>
    </row>
    <row r="287" spans="1:5">
      <c r="A287" s="162" t="s">
        <v>193</v>
      </c>
      <c r="B287" s="162" t="s">
        <v>259</v>
      </c>
      <c r="C287" s="162">
        <v>69.4972314975679</v>
      </c>
      <c r="D287" s="162">
        <v>2021</v>
      </c>
      <c r="E287" s="162" t="s">
        <v>223</v>
      </c>
    </row>
    <row r="288" spans="1:5">
      <c r="A288" s="162" t="s">
        <v>193</v>
      </c>
      <c r="B288" s="162" t="s">
        <v>259</v>
      </c>
      <c r="C288" s="162">
        <v>68.0533658766062</v>
      </c>
      <c r="D288" s="162">
        <v>2021</v>
      </c>
      <c r="E288" s="162" t="s">
        <v>203</v>
      </c>
    </row>
    <row r="289" spans="1:5">
      <c r="A289" s="162" t="s">
        <v>193</v>
      </c>
      <c r="B289" s="162" t="s">
        <v>259</v>
      </c>
      <c r="C289" s="162">
        <v>74.7821029693578</v>
      </c>
      <c r="D289" s="162">
        <v>2021</v>
      </c>
      <c r="E289" s="162" t="s">
        <v>206</v>
      </c>
    </row>
    <row r="290" spans="1:5">
      <c r="A290" s="162" t="s">
        <v>193</v>
      </c>
      <c r="B290" s="162" t="s">
        <v>259</v>
      </c>
      <c r="C290" s="162">
        <v>69.2307692307692</v>
      </c>
      <c r="D290" s="162">
        <v>2021</v>
      </c>
      <c r="E290" s="162" t="s">
        <v>226</v>
      </c>
    </row>
    <row r="291" spans="1:5">
      <c r="A291" s="162" t="s">
        <v>193</v>
      </c>
      <c r="B291" s="162" t="s">
        <v>259</v>
      </c>
      <c r="C291" s="162">
        <v>70.4816244336298</v>
      </c>
      <c r="D291" s="162">
        <v>2022</v>
      </c>
      <c r="E291" s="162" t="s">
        <v>208</v>
      </c>
    </row>
    <row r="292" spans="1:5">
      <c r="A292" s="162" t="s">
        <v>193</v>
      </c>
      <c r="B292" s="162" t="s">
        <v>259</v>
      </c>
      <c r="C292" s="162">
        <v>57.1780436312456</v>
      </c>
      <c r="D292" s="162">
        <v>2022</v>
      </c>
      <c r="E292" s="162" t="s">
        <v>225</v>
      </c>
    </row>
    <row r="293" spans="1:5">
      <c r="A293" s="162" t="s">
        <v>193</v>
      </c>
      <c r="B293" s="162" t="s">
        <v>259</v>
      </c>
      <c r="C293" s="162">
        <v>55.7461416281591</v>
      </c>
      <c r="D293" s="162">
        <v>2022</v>
      </c>
      <c r="E293" s="162" t="s">
        <v>212</v>
      </c>
    </row>
    <row r="294" spans="1:5">
      <c r="A294" s="162" t="s">
        <v>193</v>
      </c>
      <c r="B294" s="162" t="s">
        <v>259</v>
      </c>
      <c r="C294" s="162">
        <v>47.3156214401205</v>
      </c>
      <c r="D294" s="162">
        <v>2022</v>
      </c>
      <c r="E294" s="162" t="s">
        <v>195</v>
      </c>
    </row>
    <row r="295" spans="1:5">
      <c r="A295" s="162" t="s">
        <v>193</v>
      </c>
      <c r="B295" s="162" t="s">
        <v>259</v>
      </c>
      <c r="C295" s="162">
        <v>63.760552196082</v>
      </c>
      <c r="D295" s="162">
        <v>2022</v>
      </c>
      <c r="E295" s="162" t="s">
        <v>202</v>
      </c>
    </row>
    <row r="296" spans="1:5">
      <c r="A296" s="162" t="s">
        <v>193</v>
      </c>
      <c r="B296" s="162" t="s">
        <v>259</v>
      </c>
      <c r="C296" s="162">
        <v>72.7686947199142</v>
      </c>
      <c r="D296" s="162">
        <v>2022</v>
      </c>
      <c r="E296" s="162" t="s">
        <v>205</v>
      </c>
    </row>
    <row r="297" spans="1:5">
      <c r="A297" s="162" t="s">
        <v>193</v>
      </c>
      <c r="B297" s="162" t="s">
        <v>259</v>
      </c>
      <c r="C297" s="162">
        <v>76.0781671159029</v>
      </c>
      <c r="D297" s="162">
        <v>2022</v>
      </c>
      <c r="E297" s="162" t="s">
        <v>207</v>
      </c>
    </row>
    <row r="298" spans="1:5">
      <c r="A298" s="162" t="s">
        <v>193</v>
      </c>
      <c r="B298" s="162" t="s">
        <v>260</v>
      </c>
      <c r="C298" s="162">
        <v>76.7239588249266</v>
      </c>
      <c r="D298" s="162">
        <v>2021</v>
      </c>
      <c r="E298" s="162" t="s">
        <v>197</v>
      </c>
    </row>
    <row r="299" spans="1:5">
      <c r="A299" s="162" t="s">
        <v>193</v>
      </c>
      <c r="B299" s="162" t="s">
        <v>260</v>
      </c>
      <c r="C299" s="162">
        <v>77.1388499298737</v>
      </c>
      <c r="D299" s="162">
        <v>2021</v>
      </c>
      <c r="E299" s="162" t="s">
        <v>223</v>
      </c>
    </row>
    <row r="300" spans="1:5">
      <c r="A300" s="162" t="s">
        <v>193</v>
      </c>
      <c r="B300" s="162" t="s">
        <v>260</v>
      </c>
      <c r="C300" s="162">
        <v>66.6116098827638</v>
      </c>
      <c r="D300" s="162">
        <v>2021</v>
      </c>
      <c r="E300" s="162" t="s">
        <v>203</v>
      </c>
    </row>
    <row r="301" spans="1:5">
      <c r="A301" s="162" t="s">
        <v>193</v>
      </c>
      <c r="B301" s="162" t="s">
        <v>260</v>
      </c>
      <c r="C301" s="162">
        <v>71.8291842959756</v>
      </c>
      <c r="D301" s="162">
        <v>2021</v>
      </c>
      <c r="E301" s="162" t="s">
        <v>206</v>
      </c>
    </row>
    <row r="302" spans="1:5">
      <c r="A302" s="162" t="s">
        <v>193</v>
      </c>
      <c r="B302" s="162" t="s">
        <v>260</v>
      </c>
      <c r="C302" s="162">
        <v>72.6924754846884</v>
      </c>
      <c r="D302" s="162">
        <v>2022</v>
      </c>
      <c r="E302" s="162" t="s">
        <v>212</v>
      </c>
    </row>
    <row r="303" spans="1:5">
      <c r="A303" s="162" t="s">
        <v>193</v>
      </c>
      <c r="B303" s="162" t="s">
        <v>260</v>
      </c>
      <c r="C303" s="162">
        <v>63.5930047694753</v>
      </c>
      <c r="D303" s="162">
        <v>2022</v>
      </c>
      <c r="E303" s="162" t="s">
        <v>205</v>
      </c>
    </row>
    <row r="304" spans="1:5">
      <c r="A304" s="162" t="s">
        <v>193</v>
      </c>
      <c r="B304" s="162" t="s">
        <v>260</v>
      </c>
      <c r="C304" s="162">
        <v>73.4610958882145</v>
      </c>
      <c r="D304" s="162">
        <v>2022</v>
      </c>
      <c r="E304" s="162" t="s">
        <v>207</v>
      </c>
    </row>
    <row r="305" spans="1:5">
      <c r="A305" s="162" t="s">
        <v>210</v>
      </c>
      <c r="B305" s="162" t="s">
        <v>261</v>
      </c>
      <c r="C305" s="162">
        <v>57.2371089083596</v>
      </c>
      <c r="D305" s="162">
        <v>2021</v>
      </c>
      <c r="E305" s="162" t="s">
        <v>197</v>
      </c>
    </row>
    <row r="306" spans="1:5">
      <c r="A306" s="163" t="s">
        <v>210</v>
      </c>
      <c r="B306" s="163" t="s">
        <v>262</v>
      </c>
      <c r="C306" s="163">
        <v>88.97894458638</v>
      </c>
      <c r="D306" s="163">
        <v>2021</v>
      </c>
      <c r="E306" s="163" t="s">
        <v>197</v>
      </c>
    </row>
    <row r="307" spans="1:5">
      <c r="A307" s="163" t="s">
        <v>210</v>
      </c>
      <c r="B307" s="163" t="s">
        <v>262</v>
      </c>
      <c r="C307" s="163">
        <v>69.484473016631</v>
      </c>
      <c r="D307" s="163">
        <v>2021</v>
      </c>
      <c r="E307" s="163" t="s">
        <v>223</v>
      </c>
    </row>
    <row r="308" spans="1:5">
      <c r="A308" s="163" t="s">
        <v>210</v>
      </c>
      <c r="B308" s="163" t="s">
        <v>262</v>
      </c>
      <c r="C308" s="163">
        <v>75.189259701969</v>
      </c>
      <c r="D308" s="163">
        <v>2021</v>
      </c>
      <c r="E308" s="163" t="s">
        <v>203</v>
      </c>
    </row>
    <row r="309" spans="1:5">
      <c r="A309" s="163" t="s">
        <v>210</v>
      </c>
      <c r="B309" s="163" t="s">
        <v>262</v>
      </c>
      <c r="C309" s="163">
        <v>82.0127884348068</v>
      </c>
      <c r="D309" s="163">
        <v>2021</v>
      </c>
      <c r="E309" s="163" t="s">
        <v>206</v>
      </c>
    </row>
    <row r="310" spans="1:5">
      <c r="A310" s="163" t="s">
        <v>210</v>
      </c>
      <c r="B310" s="163" t="s">
        <v>262</v>
      </c>
      <c r="C310" s="163">
        <v>83.9153438363151</v>
      </c>
      <c r="D310" s="163">
        <v>2021</v>
      </c>
      <c r="E310" s="163" t="s">
        <v>226</v>
      </c>
    </row>
    <row r="311" spans="1:5">
      <c r="A311" s="163" t="s">
        <v>210</v>
      </c>
      <c r="B311" s="163" t="s">
        <v>262</v>
      </c>
      <c r="C311" s="163">
        <v>59.0555085970703</v>
      </c>
      <c r="D311" s="163">
        <v>2022</v>
      </c>
      <c r="E311" s="163" t="s">
        <v>208</v>
      </c>
    </row>
    <row r="312" spans="1:5">
      <c r="A312" s="163" t="s">
        <v>210</v>
      </c>
      <c r="B312" s="163" t="s">
        <v>262</v>
      </c>
      <c r="C312" s="163">
        <v>75.9734093067426</v>
      </c>
      <c r="D312" s="163">
        <v>2022</v>
      </c>
      <c r="E312" s="163" t="s">
        <v>225</v>
      </c>
    </row>
    <row r="313" spans="1:5">
      <c r="A313" s="163" t="s">
        <v>210</v>
      </c>
      <c r="B313" s="163" t="s">
        <v>262</v>
      </c>
      <c r="C313" s="163">
        <v>84.2998040327987</v>
      </c>
      <c r="D313" s="163">
        <v>2022</v>
      </c>
      <c r="E313" s="163" t="s">
        <v>212</v>
      </c>
    </row>
    <row r="314" spans="1:5">
      <c r="A314" s="163" t="s">
        <v>210</v>
      </c>
      <c r="B314" s="163" t="s">
        <v>262</v>
      </c>
      <c r="C314" s="163">
        <v>69.4736842105263</v>
      </c>
      <c r="D314" s="163">
        <v>2022</v>
      </c>
      <c r="E314" s="163" t="s">
        <v>195</v>
      </c>
    </row>
    <row r="315" spans="1:5">
      <c r="A315" s="163" t="s">
        <v>210</v>
      </c>
      <c r="B315" s="163" t="s">
        <v>262</v>
      </c>
      <c r="C315" s="163">
        <v>78.9390002605886</v>
      </c>
      <c r="D315" s="163">
        <v>2022</v>
      </c>
      <c r="E315" s="163" t="s">
        <v>202</v>
      </c>
    </row>
    <row r="316" spans="1:5">
      <c r="A316" s="163" t="s">
        <v>210</v>
      </c>
      <c r="B316" s="163" t="s">
        <v>262</v>
      </c>
      <c r="C316" s="163">
        <v>68.2024133161635</v>
      </c>
      <c r="D316" s="163">
        <v>2022</v>
      </c>
      <c r="E316" s="163" t="s">
        <v>205</v>
      </c>
    </row>
    <row r="317" spans="1:5">
      <c r="A317" s="163" t="s">
        <v>210</v>
      </c>
      <c r="B317" s="163" t="s">
        <v>262</v>
      </c>
      <c r="C317" s="163">
        <v>83.7226832923564</v>
      </c>
      <c r="D317" s="163">
        <v>2022</v>
      </c>
      <c r="E317" s="163" t="s">
        <v>207</v>
      </c>
    </row>
    <row r="318" spans="1:5">
      <c r="A318" s="162" t="s">
        <v>210</v>
      </c>
      <c r="B318" s="162" t="s">
        <v>229</v>
      </c>
      <c r="C318" s="162">
        <v>76.5671765908905</v>
      </c>
      <c r="D318" s="162">
        <v>2021</v>
      </c>
      <c r="E318" s="162" t="s">
        <v>197</v>
      </c>
    </row>
    <row r="319" spans="1:5">
      <c r="A319" s="162" t="s">
        <v>210</v>
      </c>
      <c r="B319" s="162" t="s">
        <v>229</v>
      </c>
      <c r="C319" s="162">
        <v>76.3697067195335</v>
      </c>
      <c r="D319" s="162">
        <v>2021</v>
      </c>
      <c r="E319" s="162" t="s">
        <v>223</v>
      </c>
    </row>
    <row r="320" spans="1:5">
      <c r="A320" s="162" t="s">
        <v>210</v>
      </c>
      <c r="B320" s="162" t="s">
        <v>229</v>
      </c>
      <c r="C320" s="162">
        <v>77.8715380255226</v>
      </c>
      <c r="D320" s="162">
        <v>2021</v>
      </c>
      <c r="E320" s="162" t="s">
        <v>203</v>
      </c>
    </row>
    <row r="321" spans="1:5">
      <c r="A321" s="162" t="s">
        <v>210</v>
      </c>
      <c r="B321" s="162" t="s">
        <v>229</v>
      </c>
      <c r="C321" s="162">
        <v>74.0622760213426</v>
      </c>
      <c r="D321" s="162">
        <v>2021</v>
      </c>
      <c r="E321" s="162" t="s">
        <v>206</v>
      </c>
    </row>
    <row r="322" spans="1:5">
      <c r="A322" s="162" t="s">
        <v>210</v>
      </c>
      <c r="B322" s="162" t="s">
        <v>229</v>
      </c>
      <c r="C322" s="162">
        <v>78.8170786536109</v>
      </c>
      <c r="D322" s="162">
        <v>2021</v>
      </c>
      <c r="E322" s="162" t="s">
        <v>226</v>
      </c>
    </row>
    <row r="323" spans="1:5">
      <c r="A323" s="162" t="s">
        <v>210</v>
      </c>
      <c r="B323" s="162" t="s">
        <v>229</v>
      </c>
      <c r="C323" s="162">
        <v>74.2723389652456</v>
      </c>
      <c r="D323" s="162">
        <v>2022</v>
      </c>
      <c r="E323" s="162" t="s">
        <v>208</v>
      </c>
    </row>
    <row r="324" spans="1:5">
      <c r="A324" s="162" t="s">
        <v>210</v>
      </c>
      <c r="B324" s="162" t="s">
        <v>229</v>
      </c>
      <c r="C324" s="162">
        <v>75.8855671398065</v>
      </c>
      <c r="D324" s="162">
        <v>2022</v>
      </c>
      <c r="E324" s="162" t="s">
        <v>225</v>
      </c>
    </row>
    <row r="325" spans="1:5">
      <c r="A325" s="162" t="s">
        <v>210</v>
      </c>
      <c r="B325" s="162" t="s">
        <v>229</v>
      </c>
      <c r="C325" s="162">
        <v>66.543416642951</v>
      </c>
      <c r="D325" s="162">
        <v>2022</v>
      </c>
      <c r="E325" s="162" t="s">
        <v>212</v>
      </c>
    </row>
    <row r="326" spans="1:5">
      <c r="A326" s="162" t="s">
        <v>210</v>
      </c>
      <c r="B326" s="162" t="s">
        <v>229</v>
      </c>
      <c r="C326" s="162">
        <v>68.7602100406046</v>
      </c>
      <c r="D326" s="162">
        <v>2022</v>
      </c>
      <c r="E326" s="162" t="s">
        <v>195</v>
      </c>
    </row>
    <row r="327" spans="1:5">
      <c r="A327" s="162" t="s">
        <v>210</v>
      </c>
      <c r="B327" s="162" t="s">
        <v>229</v>
      </c>
      <c r="C327" s="162">
        <v>78.8207499665706</v>
      </c>
      <c r="D327" s="162">
        <v>2022</v>
      </c>
      <c r="E327" s="162" t="s">
        <v>202</v>
      </c>
    </row>
    <row r="328" spans="1:5">
      <c r="A328" s="162" t="s">
        <v>210</v>
      </c>
      <c r="B328" s="162" t="s">
        <v>229</v>
      </c>
      <c r="C328" s="162">
        <v>78.1654449906752</v>
      </c>
      <c r="D328" s="162">
        <v>2022</v>
      </c>
      <c r="E328" s="162" t="s">
        <v>205</v>
      </c>
    </row>
    <row r="329" spans="1:5">
      <c r="A329" s="162" t="s">
        <v>210</v>
      </c>
      <c r="B329" s="162" t="s">
        <v>229</v>
      </c>
      <c r="C329" s="162">
        <v>75.9036975193412</v>
      </c>
      <c r="D329" s="162">
        <v>2022</v>
      </c>
      <c r="E329" s="162" t="s">
        <v>207</v>
      </c>
    </row>
    <row r="330" spans="1:5">
      <c r="A330" s="191" t="s">
        <v>210</v>
      </c>
      <c r="B330" s="191" t="s">
        <v>263</v>
      </c>
      <c r="C330" s="191">
        <v>72.6657888712409</v>
      </c>
      <c r="D330" s="191">
        <v>2021</v>
      </c>
      <c r="E330" s="191" t="s">
        <v>197</v>
      </c>
    </row>
    <row r="331" spans="1:5">
      <c r="A331" s="191" t="s">
        <v>210</v>
      </c>
      <c r="B331" s="191" t="s">
        <v>263</v>
      </c>
      <c r="C331" s="191">
        <v>73.1203424769856</v>
      </c>
      <c r="D331" s="191">
        <v>2021</v>
      </c>
      <c r="E331" s="191" t="s">
        <v>223</v>
      </c>
    </row>
    <row r="332" spans="1:5">
      <c r="A332" s="191" t="s">
        <v>210</v>
      </c>
      <c r="B332" s="191" t="s">
        <v>263</v>
      </c>
      <c r="C332" s="191">
        <v>75.7150869321368</v>
      </c>
      <c r="D332" s="191">
        <v>2021</v>
      </c>
      <c r="E332" s="191" t="s">
        <v>203</v>
      </c>
    </row>
    <row r="333" spans="1:5">
      <c r="A333" s="191" t="s">
        <v>210</v>
      </c>
      <c r="B333" s="191" t="s">
        <v>263</v>
      </c>
      <c r="C333" s="191">
        <v>75.0960530911631</v>
      </c>
      <c r="D333" s="191">
        <v>2021</v>
      </c>
      <c r="E333" s="191" t="s">
        <v>226</v>
      </c>
    </row>
    <row r="334" spans="1:5">
      <c r="A334" s="191" t="s">
        <v>210</v>
      </c>
      <c r="B334" s="191" t="s">
        <v>263</v>
      </c>
      <c r="C334" s="191">
        <v>70.2836004932182</v>
      </c>
      <c r="D334" s="191">
        <v>2022</v>
      </c>
      <c r="E334" s="191" t="s">
        <v>208</v>
      </c>
    </row>
    <row r="335" spans="1:5">
      <c r="A335" s="191" t="s">
        <v>210</v>
      </c>
      <c r="B335" s="191" t="s">
        <v>263</v>
      </c>
      <c r="C335" s="191">
        <v>70.7901541290299</v>
      </c>
      <c r="D335" s="191">
        <v>2022</v>
      </c>
      <c r="E335" s="191" t="s">
        <v>225</v>
      </c>
    </row>
    <row r="336" spans="1:5">
      <c r="A336" s="191" t="s">
        <v>210</v>
      </c>
      <c r="B336" s="191" t="s">
        <v>263</v>
      </c>
      <c r="C336" s="191">
        <v>69.8917046175056</v>
      </c>
      <c r="D336" s="191">
        <v>2022</v>
      </c>
      <c r="E336" s="191" t="s">
        <v>212</v>
      </c>
    </row>
    <row r="337" spans="1:5">
      <c r="A337" s="191" t="s">
        <v>210</v>
      </c>
      <c r="B337" s="191" t="s">
        <v>263</v>
      </c>
      <c r="C337" s="191">
        <v>72.8908504364891</v>
      </c>
      <c r="D337" s="191">
        <v>2022</v>
      </c>
      <c r="E337" s="191" t="s">
        <v>195</v>
      </c>
    </row>
    <row r="338" spans="1:5">
      <c r="A338" s="191" t="s">
        <v>210</v>
      </c>
      <c r="B338" s="191" t="s">
        <v>263</v>
      </c>
      <c r="C338" s="191">
        <v>65.5296908817279</v>
      </c>
      <c r="D338" s="191">
        <v>2022</v>
      </c>
      <c r="E338" s="191" t="s">
        <v>202</v>
      </c>
    </row>
    <row r="339" spans="1:5">
      <c r="A339" s="191" t="s">
        <v>210</v>
      </c>
      <c r="B339" s="191" t="s">
        <v>263</v>
      </c>
      <c r="C339" s="191">
        <v>68.9764034764031</v>
      </c>
      <c r="D339" s="191">
        <v>2022</v>
      </c>
      <c r="E339" s="191" t="s">
        <v>205</v>
      </c>
    </row>
    <row r="340" spans="1:5">
      <c r="A340" s="191" t="s">
        <v>210</v>
      </c>
      <c r="B340" s="191" t="s">
        <v>263</v>
      </c>
      <c r="C340" s="191">
        <v>78.1860662344062</v>
      </c>
      <c r="D340" s="191">
        <v>2022</v>
      </c>
      <c r="E340" s="191" t="s">
        <v>207</v>
      </c>
    </row>
  </sheetData>
  <mergeCells count="3">
    <mergeCell ref="I21:M21"/>
    <mergeCell ref="I48:M48"/>
    <mergeCell ref="I82:M82"/>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K308"/>
  <sheetViews>
    <sheetView topLeftCell="R265" workbookViewId="0">
      <selection activeCell="U289" sqref="U289"/>
    </sheetView>
  </sheetViews>
  <sheetFormatPr defaultColWidth="9" defaultRowHeight="14.4"/>
  <cols>
    <col min="1" max="1" width="13" style="168" hidden="1" customWidth="1"/>
    <col min="2" max="2" width="7.5" style="168" hidden="1" customWidth="1"/>
    <col min="3" max="3" width="7.12962962962963" style="168" hidden="1" customWidth="1"/>
    <col min="4" max="4" width="6.37962962962963" style="168" hidden="1" customWidth="1"/>
    <col min="5" max="5" width="5.5" style="168" hidden="1" customWidth="1"/>
    <col min="6" max="6" width="11.6296296296296" style="168" hidden="1" customWidth="1"/>
    <col min="7" max="9" width="9" style="168" hidden="1" customWidth="1"/>
    <col min="10" max="10" width="15.1296296296296" style="168" hidden="1" customWidth="1"/>
    <col min="11" max="13" width="9" style="168" hidden="1" customWidth="1"/>
    <col min="14" max="14" width="7.12962962962963" style="168" hidden="1" customWidth="1"/>
    <col min="15" max="15" width="11.6296296296296" style="168" hidden="1" customWidth="1"/>
    <col min="16" max="17" width="9" style="168" hidden="1" customWidth="1"/>
    <col min="18" max="18" width="9" style="168" customWidth="1"/>
    <col min="19" max="19" width="13" style="168" customWidth="1"/>
    <col min="20" max="20" width="13.6666666666667" style="168" customWidth="1"/>
    <col min="21" max="23" width="9" style="168"/>
    <col min="24" max="24" width="11.6296296296296" style="168" customWidth="1"/>
    <col min="25" max="25" width="10.1296296296296" style="168" customWidth="1"/>
    <col min="26" max="29" width="9" style="168"/>
    <col min="30" max="30" width="13" style="168" customWidth="1"/>
    <col min="31" max="32" width="9" style="168"/>
    <col min="33" max="33" width="9" style="169"/>
    <col min="34" max="34" width="9" style="168"/>
    <col min="35" max="35" width="11.6296296296296" style="168" customWidth="1"/>
    <col min="36" max="16384" width="9" style="168"/>
  </cols>
  <sheetData>
    <row r="1" hidden="1" spans="1:37">
      <c r="A1" s="170" t="s">
        <v>187</v>
      </c>
      <c r="B1" s="170" t="s">
        <v>264</v>
      </c>
      <c r="C1" s="170" t="s">
        <v>265</v>
      </c>
      <c r="D1" s="170" t="s">
        <v>266</v>
      </c>
      <c r="E1" s="170" t="s">
        <v>267</v>
      </c>
      <c r="F1" s="170" t="s">
        <v>268</v>
      </c>
      <c r="G1" s="170" t="s">
        <v>52</v>
      </c>
      <c r="H1" s="170" t="s">
        <v>269</v>
      </c>
      <c r="J1" s="170" t="s">
        <v>187</v>
      </c>
      <c r="K1" s="170" t="s">
        <v>264</v>
      </c>
      <c r="L1" s="170" t="s">
        <v>265</v>
      </c>
      <c r="M1" s="170" t="s">
        <v>266</v>
      </c>
      <c r="N1" s="170" t="s">
        <v>267</v>
      </c>
      <c r="O1" s="170" t="s">
        <v>268</v>
      </c>
      <c r="P1" s="170" t="s">
        <v>52</v>
      </c>
      <c r="Q1" s="170" t="s">
        <v>269</v>
      </c>
      <c r="S1" s="172" t="s">
        <v>187</v>
      </c>
      <c r="T1" s="172" t="s">
        <v>264</v>
      </c>
      <c r="U1" s="172" t="s">
        <v>265</v>
      </c>
      <c r="V1" s="172" t="s">
        <v>266</v>
      </c>
      <c r="W1" s="172" t="s">
        <v>267</v>
      </c>
      <c r="X1" s="172" t="s">
        <v>268</v>
      </c>
      <c r="Y1" s="172" t="s">
        <v>52</v>
      </c>
      <c r="Z1" s="172" t="s">
        <v>269</v>
      </c>
      <c r="AA1" s="172"/>
      <c r="AB1" s="172"/>
      <c r="AD1" s="172" t="s">
        <v>187</v>
      </c>
      <c r="AE1" s="172" t="s">
        <v>264</v>
      </c>
      <c r="AF1" s="172" t="s">
        <v>265</v>
      </c>
      <c r="AG1" s="175" t="s">
        <v>266</v>
      </c>
      <c r="AH1" s="172" t="s">
        <v>267</v>
      </c>
      <c r="AI1" s="172" t="s">
        <v>268</v>
      </c>
      <c r="AJ1" s="172" t="s">
        <v>52</v>
      </c>
      <c r="AK1" s="172" t="s">
        <v>269</v>
      </c>
    </row>
    <row r="2" hidden="1" spans="1:37">
      <c r="A2" s="168" t="s">
        <v>270</v>
      </c>
      <c r="B2" s="168">
        <v>118</v>
      </c>
      <c r="C2" s="168" t="s">
        <v>84</v>
      </c>
      <c r="D2" s="168" t="s">
        <v>271</v>
      </c>
      <c r="E2" s="168">
        <v>6000</v>
      </c>
      <c r="F2" s="171">
        <v>44777</v>
      </c>
      <c r="G2" s="168" t="s">
        <v>272</v>
      </c>
      <c r="H2" s="168">
        <f>ROUND(E2/B2,1)</f>
        <v>50.8</v>
      </c>
      <c r="J2" s="168" t="s">
        <v>273</v>
      </c>
      <c r="K2" s="168">
        <v>62</v>
      </c>
      <c r="L2" s="168" t="s">
        <v>149</v>
      </c>
      <c r="M2" s="168" t="s">
        <v>274</v>
      </c>
      <c r="N2" s="168">
        <v>3500</v>
      </c>
      <c r="O2" s="171">
        <v>44772</v>
      </c>
      <c r="P2" s="168" t="s">
        <v>275</v>
      </c>
      <c r="Q2" s="168">
        <f>ROUND(N2/K2,1)</f>
        <v>56.5</v>
      </c>
      <c r="S2" s="172" t="s">
        <v>230</v>
      </c>
      <c r="T2" s="172">
        <v>58</v>
      </c>
      <c r="U2" s="172" t="s">
        <v>149</v>
      </c>
      <c r="V2" s="172" t="s">
        <v>276</v>
      </c>
      <c r="W2" s="172">
        <v>3200</v>
      </c>
      <c r="X2" s="173">
        <v>44759</v>
      </c>
      <c r="Y2" s="172" t="s">
        <v>275</v>
      </c>
      <c r="Z2" s="172">
        <f>ROUND(W2/T2,1)</f>
        <v>55.2</v>
      </c>
      <c r="AA2" s="172"/>
      <c r="AB2" s="172"/>
      <c r="AD2" s="172" t="s">
        <v>200</v>
      </c>
      <c r="AE2" s="172">
        <v>135.24</v>
      </c>
      <c r="AF2" s="172" t="s">
        <v>84</v>
      </c>
      <c r="AG2" s="175" t="s">
        <v>277</v>
      </c>
      <c r="AH2" s="172">
        <v>8600</v>
      </c>
      <c r="AI2" s="173">
        <v>44773</v>
      </c>
      <c r="AJ2" s="172" t="s">
        <v>272</v>
      </c>
      <c r="AK2" s="172">
        <f>ROUND(AH2/AE2,1)</f>
        <v>63.6</v>
      </c>
    </row>
    <row r="3" hidden="1" spans="2:37">
      <c r="B3" s="168">
        <v>92</v>
      </c>
      <c r="C3" s="168" t="s">
        <v>149</v>
      </c>
      <c r="D3" s="168" t="s">
        <v>278</v>
      </c>
      <c r="E3" s="168">
        <v>5900</v>
      </c>
      <c r="F3" s="171">
        <v>44776</v>
      </c>
      <c r="G3" s="168" t="s">
        <v>279</v>
      </c>
      <c r="H3" s="168">
        <f t="shared" ref="H3:H88" si="0">ROUND(E3/B3,1)</f>
        <v>64.1</v>
      </c>
      <c r="K3" s="168">
        <v>86</v>
      </c>
      <c r="L3" s="168" t="s">
        <v>84</v>
      </c>
      <c r="M3" s="168" t="s">
        <v>280</v>
      </c>
      <c r="N3" s="168">
        <v>4800</v>
      </c>
      <c r="O3" s="171">
        <v>44772</v>
      </c>
      <c r="P3" s="168" t="s">
        <v>279</v>
      </c>
      <c r="Q3" s="168">
        <f>ROUND(N3/K3,1)</f>
        <v>55.8</v>
      </c>
      <c r="T3" s="168">
        <v>92</v>
      </c>
      <c r="U3" s="168" t="s">
        <v>84</v>
      </c>
      <c r="V3" s="168" t="s">
        <v>281</v>
      </c>
      <c r="W3" s="168">
        <v>4400</v>
      </c>
      <c r="X3" s="171">
        <v>44742</v>
      </c>
      <c r="Y3" s="168" t="s">
        <v>279</v>
      </c>
      <c r="Z3" s="168">
        <f t="shared" ref="Z3:Z39" si="1">ROUND(W3/T3,1)</f>
        <v>47.8</v>
      </c>
      <c r="AE3" s="168">
        <v>131.95</v>
      </c>
      <c r="AF3" s="168" t="s">
        <v>84</v>
      </c>
      <c r="AG3" s="169" t="s">
        <v>277</v>
      </c>
      <c r="AH3" s="168">
        <v>8700</v>
      </c>
      <c r="AI3" s="171">
        <v>44702</v>
      </c>
      <c r="AJ3" s="168" t="s">
        <v>272</v>
      </c>
      <c r="AK3" s="168">
        <f>ROUND(AH3/AE3,1)</f>
        <v>65.9</v>
      </c>
    </row>
    <row r="4" hidden="1" spans="2:37">
      <c r="B4" s="168">
        <v>89</v>
      </c>
      <c r="C4" s="168" t="s">
        <v>84</v>
      </c>
      <c r="D4" s="168" t="s">
        <v>271</v>
      </c>
      <c r="E4" s="168">
        <v>5100</v>
      </c>
      <c r="F4" s="171">
        <v>44776</v>
      </c>
      <c r="G4" s="168" t="s">
        <v>279</v>
      </c>
      <c r="H4" s="168">
        <f t="shared" si="0"/>
        <v>57.3</v>
      </c>
      <c r="K4" s="168">
        <v>81</v>
      </c>
      <c r="L4" s="168" t="s">
        <v>84</v>
      </c>
      <c r="M4" s="168" t="s">
        <v>274</v>
      </c>
      <c r="N4" s="168">
        <v>4400</v>
      </c>
      <c r="O4" s="171">
        <v>44759</v>
      </c>
      <c r="P4" s="168" t="s">
        <v>279</v>
      </c>
      <c r="Q4" s="168">
        <f t="shared" ref="Q4:Q38" si="2">ROUND(N4/K4,1)</f>
        <v>54.3</v>
      </c>
      <c r="T4" s="168">
        <v>61.8</v>
      </c>
      <c r="U4" s="168" t="s">
        <v>84</v>
      </c>
      <c r="V4" s="168" t="s">
        <v>276</v>
      </c>
      <c r="W4" s="168">
        <v>3800</v>
      </c>
      <c r="X4" s="171">
        <v>44735</v>
      </c>
      <c r="Y4" s="168" t="s">
        <v>275</v>
      </c>
      <c r="Z4" s="168">
        <f t="shared" si="1"/>
        <v>61.5</v>
      </c>
      <c r="AE4" s="168">
        <v>145</v>
      </c>
      <c r="AF4" s="168" t="s">
        <v>84</v>
      </c>
      <c r="AG4" s="169" t="s">
        <v>282</v>
      </c>
      <c r="AH4" s="168">
        <v>9700</v>
      </c>
      <c r="AI4" s="171">
        <v>44668</v>
      </c>
      <c r="AJ4" s="168" t="s">
        <v>272</v>
      </c>
      <c r="AK4" s="168">
        <f t="shared" ref="AK4:AK22" si="3">ROUND(AH4/AE4,1)</f>
        <v>66.9</v>
      </c>
    </row>
    <row r="5" hidden="1" spans="2:37">
      <c r="B5" s="168">
        <v>93</v>
      </c>
      <c r="C5" s="168" t="s">
        <v>283</v>
      </c>
      <c r="D5" s="168" t="s">
        <v>278</v>
      </c>
      <c r="E5" s="168">
        <v>6150</v>
      </c>
      <c r="F5" s="171">
        <v>44774</v>
      </c>
      <c r="G5" s="168" t="s">
        <v>279</v>
      </c>
      <c r="H5" s="168">
        <f t="shared" si="0"/>
        <v>66.1</v>
      </c>
      <c r="K5" s="168">
        <v>80</v>
      </c>
      <c r="L5" s="168" t="s">
        <v>84</v>
      </c>
      <c r="M5" s="168" t="s">
        <v>284</v>
      </c>
      <c r="N5" s="168">
        <v>4200</v>
      </c>
      <c r="O5" s="171">
        <v>44731</v>
      </c>
      <c r="P5" s="168" t="s">
        <v>279</v>
      </c>
      <c r="Q5" s="168">
        <f t="shared" si="2"/>
        <v>52.5</v>
      </c>
      <c r="T5" s="168">
        <v>90</v>
      </c>
      <c r="U5" s="168" t="s">
        <v>84</v>
      </c>
      <c r="V5" s="168" t="s">
        <v>285</v>
      </c>
      <c r="W5" s="168">
        <v>4600</v>
      </c>
      <c r="X5" s="171">
        <v>44728</v>
      </c>
      <c r="Y5" s="168" t="s">
        <v>279</v>
      </c>
      <c r="Z5" s="168">
        <f t="shared" si="1"/>
        <v>51.1</v>
      </c>
      <c r="AE5" s="168">
        <v>137</v>
      </c>
      <c r="AF5" s="168" t="s">
        <v>84</v>
      </c>
      <c r="AG5" s="169" t="s">
        <v>274</v>
      </c>
      <c r="AH5" s="168">
        <v>7500</v>
      </c>
      <c r="AI5" s="171">
        <v>44647</v>
      </c>
      <c r="AJ5" s="168" t="s">
        <v>286</v>
      </c>
      <c r="AK5" s="168">
        <f t="shared" si="3"/>
        <v>54.7</v>
      </c>
    </row>
    <row r="6" hidden="1" spans="2:37">
      <c r="B6" s="168">
        <v>93</v>
      </c>
      <c r="C6" s="168" t="s">
        <v>84</v>
      </c>
      <c r="D6" s="168" t="s">
        <v>271</v>
      </c>
      <c r="E6" s="168">
        <v>6100</v>
      </c>
      <c r="F6" s="171">
        <v>44773</v>
      </c>
      <c r="G6" s="168" t="s">
        <v>286</v>
      </c>
      <c r="H6" s="168">
        <f t="shared" si="0"/>
        <v>65.6</v>
      </c>
      <c r="K6" s="168">
        <v>69.47</v>
      </c>
      <c r="L6" s="168" t="s">
        <v>149</v>
      </c>
      <c r="M6" s="168" t="s">
        <v>277</v>
      </c>
      <c r="N6" s="168">
        <v>3600</v>
      </c>
      <c r="O6" s="171">
        <v>44721</v>
      </c>
      <c r="P6" s="168" t="s">
        <v>275</v>
      </c>
      <c r="Q6" s="168">
        <f t="shared" si="2"/>
        <v>51.8</v>
      </c>
      <c r="T6" s="168">
        <v>58</v>
      </c>
      <c r="U6" s="168" t="s">
        <v>149</v>
      </c>
      <c r="V6" s="168" t="s">
        <v>281</v>
      </c>
      <c r="W6" s="168">
        <v>3700</v>
      </c>
      <c r="X6" s="171">
        <v>44723</v>
      </c>
      <c r="Y6" s="168" t="s">
        <v>275</v>
      </c>
      <c r="Z6" s="168">
        <f t="shared" si="1"/>
        <v>63.8</v>
      </c>
      <c r="AE6" s="168">
        <v>132</v>
      </c>
      <c r="AF6" s="168" t="s">
        <v>84</v>
      </c>
      <c r="AG6" s="169" t="s">
        <v>287</v>
      </c>
      <c r="AH6" s="168">
        <v>8000</v>
      </c>
      <c r="AI6" s="171">
        <v>44637</v>
      </c>
      <c r="AJ6" s="168" t="s">
        <v>272</v>
      </c>
      <c r="AK6" s="168">
        <f t="shared" si="3"/>
        <v>60.6</v>
      </c>
    </row>
    <row r="7" hidden="1" spans="2:37">
      <c r="B7" s="168">
        <v>92</v>
      </c>
      <c r="C7" s="168" t="s">
        <v>149</v>
      </c>
      <c r="D7" s="168" t="s">
        <v>271</v>
      </c>
      <c r="E7" s="168">
        <v>5400</v>
      </c>
      <c r="F7" s="171">
        <v>44766</v>
      </c>
      <c r="G7" s="168" t="s">
        <v>279</v>
      </c>
      <c r="H7" s="168">
        <f t="shared" si="0"/>
        <v>58.7</v>
      </c>
      <c r="K7" s="168">
        <v>62</v>
      </c>
      <c r="L7" s="168" t="s">
        <v>149</v>
      </c>
      <c r="M7" s="168" t="s">
        <v>277</v>
      </c>
      <c r="N7" s="168">
        <v>3000</v>
      </c>
      <c r="O7" s="171">
        <v>44694</v>
      </c>
      <c r="P7" s="168" t="s">
        <v>275</v>
      </c>
      <c r="Q7" s="168">
        <f t="shared" si="2"/>
        <v>48.4</v>
      </c>
      <c r="T7" s="168">
        <v>59.16</v>
      </c>
      <c r="U7" s="168" t="s">
        <v>84</v>
      </c>
      <c r="V7" s="168" t="s">
        <v>288</v>
      </c>
      <c r="W7" s="168">
        <v>3200</v>
      </c>
      <c r="X7" s="171">
        <v>44717</v>
      </c>
      <c r="Y7" s="168" t="s">
        <v>275</v>
      </c>
      <c r="Z7" s="168">
        <f t="shared" si="1"/>
        <v>54.1</v>
      </c>
      <c r="AE7" s="168">
        <v>135</v>
      </c>
      <c r="AF7" s="168" t="s">
        <v>84</v>
      </c>
      <c r="AG7" s="169" t="s">
        <v>289</v>
      </c>
      <c r="AH7" s="168">
        <v>8600</v>
      </c>
      <c r="AI7" s="171">
        <v>44618</v>
      </c>
      <c r="AJ7" s="168" t="s">
        <v>272</v>
      </c>
      <c r="AK7" s="168">
        <f t="shared" si="3"/>
        <v>63.7</v>
      </c>
    </row>
    <row r="8" hidden="1" spans="2:37">
      <c r="B8" s="168">
        <v>93</v>
      </c>
      <c r="C8" s="168" t="s">
        <v>84</v>
      </c>
      <c r="D8" s="168" t="s">
        <v>278</v>
      </c>
      <c r="E8" s="168">
        <v>5500</v>
      </c>
      <c r="F8" s="171">
        <v>44765</v>
      </c>
      <c r="G8" s="168" t="s">
        <v>279</v>
      </c>
      <c r="H8" s="168">
        <f t="shared" si="0"/>
        <v>59.1</v>
      </c>
      <c r="K8" s="168">
        <v>70</v>
      </c>
      <c r="L8" s="168" t="s">
        <v>149</v>
      </c>
      <c r="M8" s="168" t="s">
        <v>284</v>
      </c>
      <c r="N8" s="168">
        <v>3600</v>
      </c>
      <c r="O8" s="171">
        <v>44683</v>
      </c>
      <c r="P8" s="168" t="s">
        <v>275</v>
      </c>
      <c r="Q8" s="168">
        <f t="shared" si="2"/>
        <v>51.4</v>
      </c>
      <c r="T8" s="168">
        <v>58</v>
      </c>
      <c r="U8" s="168" t="s">
        <v>84</v>
      </c>
      <c r="V8" s="168" t="s">
        <v>281</v>
      </c>
      <c r="W8" s="168">
        <v>3500</v>
      </c>
      <c r="X8" s="171">
        <v>44667</v>
      </c>
      <c r="Y8" s="168" t="s">
        <v>275</v>
      </c>
      <c r="Z8" s="168">
        <f t="shared" si="1"/>
        <v>60.3</v>
      </c>
      <c r="AE8" s="174">
        <v>56.71</v>
      </c>
      <c r="AF8" s="174" t="s">
        <v>149</v>
      </c>
      <c r="AG8" s="176" t="s">
        <v>290</v>
      </c>
      <c r="AH8" s="174">
        <v>5600</v>
      </c>
      <c r="AI8" s="177">
        <v>44615</v>
      </c>
      <c r="AJ8" s="174" t="s">
        <v>291</v>
      </c>
      <c r="AK8" s="168">
        <f t="shared" si="3"/>
        <v>98.7</v>
      </c>
    </row>
    <row r="9" hidden="1" spans="2:37">
      <c r="B9" s="168">
        <v>93</v>
      </c>
      <c r="C9" s="168" t="s">
        <v>84</v>
      </c>
      <c r="D9" s="168" t="s">
        <v>271</v>
      </c>
      <c r="E9" s="168">
        <v>5400</v>
      </c>
      <c r="F9" s="171">
        <v>44763</v>
      </c>
      <c r="G9" s="168" t="s">
        <v>279</v>
      </c>
      <c r="H9" s="168">
        <f t="shared" si="0"/>
        <v>58.1</v>
      </c>
      <c r="K9" s="168">
        <v>60</v>
      </c>
      <c r="L9" s="168" t="s">
        <v>149</v>
      </c>
      <c r="M9" s="168" t="s">
        <v>274</v>
      </c>
      <c r="N9" s="168">
        <v>3550</v>
      </c>
      <c r="O9" s="171">
        <v>44665</v>
      </c>
      <c r="P9" s="168" t="s">
        <v>275</v>
      </c>
      <c r="Q9" s="168">
        <f t="shared" si="2"/>
        <v>59.2</v>
      </c>
      <c r="T9" s="168">
        <v>58</v>
      </c>
      <c r="U9" s="168" t="s">
        <v>149</v>
      </c>
      <c r="V9" s="168" t="s">
        <v>276</v>
      </c>
      <c r="W9" s="168">
        <v>3500</v>
      </c>
      <c r="X9" s="171">
        <v>44655</v>
      </c>
      <c r="Y9" s="168" t="s">
        <v>275</v>
      </c>
      <c r="Z9" s="168">
        <f t="shared" si="1"/>
        <v>60.3</v>
      </c>
      <c r="AE9" s="168">
        <v>90</v>
      </c>
      <c r="AF9" s="168" t="s">
        <v>84</v>
      </c>
      <c r="AG9" s="169" t="s">
        <v>282</v>
      </c>
      <c r="AH9" s="168">
        <v>4600</v>
      </c>
      <c r="AI9" s="171">
        <v>44612</v>
      </c>
      <c r="AJ9" s="168" t="s">
        <v>279</v>
      </c>
      <c r="AK9" s="168">
        <f t="shared" si="3"/>
        <v>51.1</v>
      </c>
    </row>
    <row r="10" hidden="1" spans="2:37">
      <c r="B10" s="168">
        <v>93</v>
      </c>
      <c r="C10" s="168" t="s">
        <v>283</v>
      </c>
      <c r="D10" s="168" t="s">
        <v>278</v>
      </c>
      <c r="E10" s="168">
        <v>5300</v>
      </c>
      <c r="F10" s="171">
        <v>44762</v>
      </c>
      <c r="G10" s="168" t="s">
        <v>279</v>
      </c>
      <c r="H10" s="168">
        <f t="shared" si="0"/>
        <v>57</v>
      </c>
      <c r="K10" s="168">
        <v>78</v>
      </c>
      <c r="L10" s="168" t="s">
        <v>84</v>
      </c>
      <c r="M10" s="168" t="s">
        <v>292</v>
      </c>
      <c r="N10" s="168">
        <v>4600</v>
      </c>
      <c r="O10" s="171">
        <v>44660</v>
      </c>
      <c r="P10" s="168" t="s">
        <v>279</v>
      </c>
      <c r="Q10" s="168">
        <f t="shared" si="2"/>
        <v>59</v>
      </c>
      <c r="T10" s="168">
        <v>90</v>
      </c>
      <c r="U10" s="168" t="s">
        <v>84</v>
      </c>
      <c r="V10" s="168" t="s">
        <v>288</v>
      </c>
      <c r="W10" s="168">
        <v>4800</v>
      </c>
      <c r="X10" s="171">
        <v>44647</v>
      </c>
      <c r="Y10" s="168" t="s">
        <v>279</v>
      </c>
      <c r="Z10" s="168">
        <f t="shared" si="1"/>
        <v>53.3</v>
      </c>
      <c r="AE10" s="174">
        <v>59</v>
      </c>
      <c r="AF10" s="174" t="s">
        <v>149</v>
      </c>
      <c r="AG10" s="176" t="s">
        <v>290</v>
      </c>
      <c r="AH10" s="174">
        <v>6322</v>
      </c>
      <c r="AI10" s="177">
        <v>44544</v>
      </c>
      <c r="AJ10" s="174" t="s">
        <v>291</v>
      </c>
      <c r="AK10" s="168">
        <f t="shared" si="3"/>
        <v>107.2</v>
      </c>
    </row>
    <row r="11" hidden="1" spans="2:37">
      <c r="B11" s="168">
        <v>90</v>
      </c>
      <c r="C11" s="168" t="s">
        <v>84</v>
      </c>
      <c r="D11" s="168" t="s">
        <v>293</v>
      </c>
      <c r="E11" s="168">
        <v>6000</v>
      </c>
      <c r="F11" s="171">
        <v>44762</v>
      </c>
      <c r="G11" s="168" t="s">
        <v>279</v>
      </c>
      <c r="H11" s="168">
        <f t="shared" si="0"/>
        <v>66.7</v>
      </c>
      <c r="K11" s="168">
        <v>70</v>
      </c>
      <c r="L11" s="168" t="s">
        <v>149</v>
      </c>
      <c r="M11" s="168" t="s">
        <v>277</v>
      </c>
      <c r="N11" s="168">
        <v>3600</v>
      </c>
      <c r="O11" s="171">
        <v>44660</v>
      </c>
      <c r="P11" s="168" t="s">
        <v>275</v>
      </c>
      <c r="Q11" s="168">
        <f t="shared" si="2"/>
        <v>51.4</v>
      </c>
      <c r="T11" s="168">
        <v>56</v>
      </c>
      <c r="U11" s="168" t="s">
        <v>84</v>
      </c>
      <c r="V11" s="168" t="s">
        <v>276</v>
      </c>
      <c r="W11" s="168">
        <v>3500</v>
      </c>
      <c r="X11" s="171">
        <v>44646</v>
      </c>
      <c r="Y11" s="168" t="s">
        <v>275</v>
      </c>
      <c r="Z11" s="168">
        <f t="shared" si="1"/>
        <v>62.5</v>
      </c>
      <c r="AE11" s="174">
        <v>55</v>
      </c>
      <c r="AF11" s="174" t="s">
        <v>149</v>
      </c>
      <c r="AG11" s="176" t="s">
        <v>290</v>
      </c>
      <c r="AH11" s="174">
        <v>6858</v>
      </c>
      <c r="AI11" s="177">
        <v>44544</v>
      </c>
      <c r="AJ11" s="174" t="s">
        <v>291</v>
      </c>
      <c r="AK11" s="168">
        <f t="shared" si="3"/>
        <v>124.7</v>
      </c>
    </row>
    <row r="12" hidden="1" spans="2:37">
      <c r="B12" s="168">
        <v>119</v>
      </c>
      <c r="C12" s="168" t="s">
        <v>84</v>
      </c>
      <c r="D12" s="168" t="s">
        <v>278</v>
      </c>
      <c r="E12" s="168">
        <v>7940</v>
      </c>
      <c r="F12" s="171">
        <v>44758</v>
      </c>
      <c r="G12" s="168" t="s">
        <v>272</v>
      </c>
      <c r="H12" s="168">
        <f t="shared" si="0"/>
        <v>66.7</v>
      </c>
      <c r="K12" s="168">
        <v>60</v>
      </c>
      <c r="L12" s="168" t="s">
        <v>84</v>
      </c>
      <c r="M12" s="168" t="s">
        <v>277</v>
      </c>
      <c r="N12" s="168">
        <v>3900</v>
      </c>
      <c r="O12" s="171">
        <v>44656</v>
      </c>
      <c r="P12" s="168" t="s">
        <v>275</v>
      </c>
      <c r="Q12" s="168">
        <f t="shared" si="2"/>
        <v>65</v>
      </c>
      <c r="T12" s="168">
        <v>90.25</v>
      </c>
      <c r="U12" s="168" t="s">
        <v>84</v>
      </c>
      <c r="V12" s="168" t="s">
        <v>276</v>
      </c>
      <c r="W12" s="168">
        <v>4500</v>
      </c>
      <c r="X12" s="171">
        <v>44643</v>
      </c>
      <c r="Y12" s="168" t="s">
        <v>279</v>
      </c>
      <c r="Z12" s="168">
        <f t="shared" si="1"/>
        <v>49.9</v>
      </c>
      <c r="AE12" s="174">
        <v>56.71</v>
      </c>
      <c r="AF12" s="174" t="s">
        <v>149</v>
      </c>
      <c r="AG12" s="176" t="s">
        <v>290</v>
      </c>
      <c r="AH12" s="174">
        <v>4000</v>
      </c>
      <c r="AI12" s="177">
        <v>44543</v>
      </c>
      <c r="AJ12" s="174" t="s">
        <v>294</v>
      </c>
      <c r="AK12" s="168">
        <f t="shared" si="3"/>
        <v>70.5</v>
      </c>
    </row>
    <row r="13" hidden="1" spans="2:37">
      <c r="B13" s="168">
        <v>93</v>
      </c>
      <c r="C13" s="168" t="s">
        <v>149</v>
      </c>
      <c r="D13" s="168" t="s">
        <v>278</v>
      </c>
      <c r="E13" s="168">
        <v>5300</v>
      </c>
      <c r="F13" s="171">
        <v>44751</v>
      </c>
      <c r="G13" s="168" t="s">
        <v>279</v>
      </c>
      <c r="H13" s="168">
        <f t="shared" si="0"/>
        <v>57</v>
      </c>
      <c r="K13" s="168">
        <v>80</v>
      </c>
      <c r="L13" s="168" t="s">
        <v>84</v>
      </c>
      <c r="M13" s="168" t="s">
        <v>280</v>
      </c>
      <c r="N13" s="168">
        <v>4500</v>
      </c>
      <c r="O13" s="171">
        <v>44652</v>
      </c>
      <c r="P13" s="168" t="s">
        <v>279</v>
      </c>
      <c r="Q13" s="168">
        <f t="shared" si="2"/>
        <v>56.3</v>
      </c>
      <c r="T13" s="168">
        <v>59.16</v>
      </c>
      <c r="U13" s="168" t="s">
        <v>84</v>
      </c>
      <c r="V13" s="168" t="s">
        <v>281</v>
      </c>
      <c r="W13" s="168">
        <v>4000</v>
      </c>
      <c r="X13" s="171">
        <v>44626</v>
      </c>
      <c r="Y13" s="168" t="s">
        <v>275</v>
      </c>
      <c r="Z13" s="168">
        <f t="shared" si="1"/>
        <v>67.6</v>
      </c>
      <c r="AE13" s="168">
        <v>90</v>
      </c>
      <c r="AF13" s="168" t="s">
        <v>84</v>
      </c>
      <c r="AG13" s="169" t="s">
        <v>282</v>
      </c>
      <c r="AH13" s="168">
        <v>5500</v>
      </c>
      <c r="AI13" s="171">
        <v>44522</v>
      </c>
      <c r="AJ13" s="168" t="s">
        <v>279</v>
      </c>
      <c r="AK13" s="168">
        <f t="shared" si="3"/>
        <v>61.1</v>
      </c>
    </row>
    <row r="14" hidden="1" spans="2:37">
      <c r="B14" s="168">
        <v>93</v>
      </c>
      <c r="C14" s="168" t="s">
        <v>84</v>
      </c>
      <c r="D14" s="168" t="s">
        <v>293</v>
      </c>
      <c r="E14" s="168">
        <v>5600</v>
      </c>
      <c r="F14" s="171">
        <v>44741</v>
      </c>
      <c r="G14" s="168" t="s">
        <v>279</v>
      </c>
      <c r="H14" s="168">
        <f t="shared" si="0"/>
        <v>60.2</v>
      </c>
      <c r="K14" s="168">
        <v>61</v>
      </c>
      <c r="L14" s="168" t="s">
        <v>149</v>
      </c>
      <c r="M14" s="168" t="s">
        <v>289</v>
      </c>
      <c r="N14" s="168">
        <v>3800</v>
      </c>
      <c r="O14" s="171">
        <v>44647</v>
      </c>
      <c r="P14" s="168" t="s">
        <v>275</v>
      </c>
      <c r="Q14" s="168">
        <f t="shared" si="2"/>
        <v>62.3</v>
      </c>
      <c r="T14" s="168">
        <v>90</v>
      </c>
      <c r="U14" s="168" t="s">
        <v>84</v>
      </c>
      <c r="V14" s="168" t="s">
        <v>281</v>
      </c>
      <c r="W14" s="168">
        <v>5000</v>
      </c>
      <c r="X14" s="171">
        <v>44623</v>
      </c>
      <c r="Y14" s="168" t="s">
        <v>279</v>
      </c>
      <c r="Z14" s="168">
        <f t="shared" si="1"/>
        <v>55.6</v>
      </c>
      <c r="AE14" s="168">
        <v>90</v>
      </c>
      <c r="AF14" s="168" t="s">
        <v>84</v>
      </c>
      <c r="AG14" s="169" t="s">
        <v>287</v>
      </c>
      <c r="AH14" s="168">
        <v>4600</v>
      </c>
      <c r="AI14" s="171">
        <v>44520</v>
      </c>
      <c r="AJ14" s="168" t="s">
        <v>279</v>
      </c>
      <c r="AK14" s="168">
        <f t="shared" si="3"/>
        <v>51.1</v>
      </c>
    </row>
    <row r="15" hidden="1" spans="2:37">
      <c r="B15" s="168">
        <v>93</v>
      </c>
      <c r="C15" s="168" t="s">
        <v>84</v>
      </c>
      <c r="D15" s="168" t="s">
        <v>293</v>
      </c>
      <c r="E15" s="168">
        <v>5300</v>
      </c>
      <c r="F15" s="171">
        <v>44723</v>
      </c>
      <c r="G15" s="168" t="s">
        <v>279</v>
      </c>
      <c r="H15" s="168">
        <f t="shared" si="0"/>
        <v>57</v>
      </c>
      <c r="K15" s="168">
        <v>59.9</v>
      </c>
      <c r="L15" s="168" t="s">
        <v>84</v>
      </c>
      <c r="M15" s="168" t="s">
        <v>274</v>
      </c>
      <c r="N15" s="168">
        <v>3600</v>
      </c>
      <c r="O15" s="171">
        <v>44632</v>
      </c>
      <c r="P15" s="168" t="s">
        <v>275</v>
      </c>
      <c r="Q15" s="168">
        <f t="shared" si="2"/>
        <v>60.1</v>
      </c>
      <c r="T15" s="168">
        <v>56.19</v>
      </c>
      <c r="U15" s="168" t="s">
        <v>84</v>
      </c>
      <c r="V15" s="168" t="s">
        <v>276</v>
      </c>
      <c r="W15" s="168">
        <v>3600</v>
      </c>
      <c r="X15" s="171">
        <v>44623</v>
      </c>
      <c r="Y15" s="168" t="s">
        <v>275</v>
      </c>
      <c r="Z15" s="168">
        <f t="shared" si="1"/>
        <v>64.1</v>
      </c>
      <c r="AE15" s="168">
        <v>92</v>
      </c>
      <c r="AF15" s="168" t="s">
        <v>149</v>
      </c>
      <c r="AG15" s="169" t="s">
        <v>287</v>
      </c>
      <c r="AH15" s="168">
        <v>5600</v>
      </c>
      <c r="AI15" s="171">
        <v>44464</v>
      </c>
      <c r="AJ15" s="168" t="s">
        <v>279</v>
      </c>
      <c r="AK15" s="168">
        <f t="shared" si="3"/>
        <v>60.9</v>
      </c>
    </row>
    <row r="16" hidden="1" spans="2:37">
      <c r="B16" s="168">
        <v>90</v>
      </c>
      <c r="C16" s="168" t="s">
        <v>283</v>
      </c>
      <c r="D16" s="168" t="s">
        <v>271</v>
      </c>
      <c r="E16" s="168">
        <v>5500</v>
      </c>
      <c r="F16" s="171">
        <v>44715</v>
      </c>
      <c r="G16" s="168" t="s">
        <v>295</v>
      </c>
      <c r="H16" s="168">
        <f t="shared" si="0"/>
        <v>61.1</v>
      </c>
      <c r="K16" s="168">
        <v>70</v>
      </c>
      <c r="L16" s="168" t="s">
        <v>149</v>
      </c>
      <c r="M16" s="168" t="s">
        <v>277</v>
      </c>
      <c r="N16" s="168">
        <v>4000</v>
      </c>
      <c r="O16" s="171">
        <v>44613</v>
      </c>
      <c r="P16" s="168" t="s">
        <v>275</v>
      </c>
      <c r="Q16" s="168">
        <f t="shared" si="2"/>
        <v>57.1</v>
      </c>
      <c r="T16" s="168">
        <v>78.6</v>
      </c>
      <c r="U16" s="168" t="s">
        <v>84</v>
      </c>
      <c r="V16" s="168" t="s">
        <v>276</v>
      </c>
      <c r="W16" s="168">
        <v>4400</v>
      </c>
      <c r="X16" s="171">
        <v>44622</v>
      </c>
      <c r="Y16" s="168" t="s">
        <v>279</v>
      </c>
      <c r="Z16" s="168">
        <f t="shared" si="1"/>
        <v>56</v>
      </c>
      <c r="AE16" s="168">
        <v>138</v>
      </c>
      <c r="AF16" s="168" t="s">
        <v>84</v>
      </c>
      <c r="AG16" s="169" t="s">
        <v>287</v>
      </c>
      <c r="AH16" s="168">
        <v>8500</v>
      </c>
      <c r="AI16" s="171">
        <v>44413</v>
      </c>
      <c r="AJ16" s="168" t="s">
        <v>286</v>
      </c>
      <c r="AK16" s="168">
        <f t="shared" si="3"/>
        <v>61.6</v>
      </c>
    </row>
    <row r="17" hidden="1" spans="2:37">
      <c r="B17" s="168">
        <v>90</v>
      </c>
      <c r="C17" s="168" t="s">
        <v>149</v>
      </c>
      <c r="D17" s="168" t="s">
        <v>278</v>
      </c>
      <c r="E17" s="168">
        <v>5600</v>
      </c>
      <c r="F17" s="171">
        <v>44713</v>
      </c>
      <c r="G17" s="168" t="s">
        <v>279</v>
      </c>
      <c r="H17" s="168">
        <f t="shared" si="0"/>
        <v>62.2</v>
      </c>
      <c r="K17" s="168">
        <v>59.56</v>
      </c>
      <c r="L17" s="168" t="s">
        <v>84</v>
      </c>
      <c r="M17" s="168" t="s">
        <v>277</v>
      </c>
      <c r="N17" s="168">
        <v>4800</v>
      </c>
      <c r="O17" s="171">
        <v>44610</v>
      </c>
      <c r="P17" s="168" t="s">
        <v>275</v>
      </c>
      <c r="Q17" s="168">
        <f t="shared" si="2"/>
        <v>80.6</v>
      </c>
      <c r="T17" s="168">
        <v>52</v>
      </c>
      <c r="U17" s="168" t="s">
        <v>84</v>
      </c>
      <c r="V17" s="168" t="s">
        <v>276</v>
      </c>
      <c r="W17" s="168">
        <v>3333</v>
      </c>
      <c r="X17" s="171">
        <v>44617</v>
      </c>
      <c r="Y17" s="168" t="s">
        <v>275</v>
      </c>
      <c r="Z17" s="168">
        <f t="shared" si="1"/>
        <v>64.1</v>
      </c>
      <c r="AE17" s="168">
        <v>93</v>
      </c>
      <c r="AF17" s="168" t="s">
        <v>84</v>
      </c>
      <c r="AG17" s="169" t="s">
        <v>277</v>
      </c>
      <c r="AH17" s="168">
        <v>5500</v>
      </c>
      <c r="AI17" s="171">
        <v>44407</v>
      </c>
      <c r="AJ17" s="168" t="s">
        <v>279</v>
      </c>
      <c r="AK17" s="168">
        <f t="shared" si="3"/>
        <v>59.1</v>
      </c>
    </row>
    <row r="18" hidden="1" spans="2:37">
      <c r="B18" s="168">
        <v>90</v>
      </c>
      <c r="C18" s="168" t="s">
        <v>283</v>
      </c>
      <c r="D18" s="168" t="s">
        <v>271</v>
      </c>
      <c r="E18" s="168">
        <v>5900</v>
      </c>
      <c r="F18" s="171">
        <v>44707</v>
      </c>
      <c r="G18" s="168" t="s">
        <v>279</v>
      </c>
      <c r="H18" s="168">
        <f t="shared" si="0"/>
        <v>65.6</v>
      </c>
      <c r="K18" s="168">
        <v>90</v>
      </c>
      <c r="L18" s="168" t="s">
        <v>84</v>
      </c>
      <c r="M18" s="168" t="s">
        <v>277</v>
      </c>
      <c r="N18" s="168">
        <v>4800</v>
      </c>
      <c r="O18" s="171">
        <v>44609</v>
      </c>
      <c r="P18" s="168" t="s">
        <v>279</v>
      </c>
      <c r="Q18" s="168">
        <f t="shared" si="2"/>
        <v>53.3</v>
      </c>
      <c r="T18" s="168">
        <v>56</v>
      </c>
      <c r="U18" s="168" t="s">
        <v>84</v>
      </c>
      <c r="V18" s="168" t="s">
        <v>276</v>
      </c>
      <c r="W18" s="168">
        <v>3500</v>
      </c>
      <c r="X18" s="171">
        <v>44610</v>
      </c>
      <c r="Y18" s="168" t="s">
        <v>275</v>
      </c>
      <c r="Z18" s="168">
        <f t="shared" si="1"/>
        <v>62.5</v>
      </c>
      <c r="AE18" s="168">
        <v>90.72</v>
      </c>
      <c r="AF18" s="168" t="s">
        <v>84</v>
      </c>
      <c r="AG18" s="169" t="s">
        <v>282</v>
      </c>
      <c r="AH18" s="168">
        <v>5300</v>
      </c>
      <c r="AI18" s="171">
        <v>44401</v>
      </c>
      <c r="AJ18" s="168" t="s">
        <v>279</v>
      </c>
      <c r="AK18" s="168">
        <f t="shared" si="3"/>
        <v>58.4</v>
      </c>
    </row>
    <row r="19" hidden="1" spans="2:37">
      <c r="B19" s="168">
        <v>90.11</v>
      </c>
      <c r="C19" s="168" t="s">
        <v>84</v>
      </c>
      <c r="D19" s="168" t="s">
        <v>293</v>
      </c>
      <c r="E19" s="168">
        <v>5600</v>
      </c>
      <c r="F19" s="171">
        <v>44703</v>
      </c>
      <c r="G19" s="168" t="s">
        <v>279</v>
      </c>
      <c r="H19" s="168">
        <f t="shared" si="0"/>
        <v>62.1</v>
      </c>
      <c r="K19" s="168">
        <v>80</v>
      </c>
      <c r="L19" s="168" t="s">
        <v>84</v>
      </c>
      <c r="M19" s="168" t="s">
        <v>280</v>
      </c>
      <c r="N19" s="168">
        <v>4300</v>
      </c>
      <c r="O19" s="171">
        <v>44566</v>
      </c>
      <c r="P19" s="168" t="s">
        <v>279</v>
      </c>
      <c r="Q19" s="168">
        <f t="shared" si="2"/>
        <v>53.8</v>
      </c>
      <c r="T19" s="168">
        <v>55</v>
      </c>
      <c r="U19" s="168" t="s">
        <v>149</v>
      </c>
      <c r="V19" s="168" t="s">
        <v>288</v>
      </c>
      <c r="W19" s="168">
        <v>3600</v>
      </c>
      <c r="X19" s="171">
        <v>44602</v>
      </c>
      <c r="Y19" s="168" t="s">
        <v>275</v>
      </c>
      <c r="Z19" s="168">
        <f t="shared" si="1"/>
        <v>65.5</v>
      </c>
      <c r="AE19" s="168">
        <v>93</v>
      </c>
      <c r="AF19" s="168" t="s">
        <v>84</v>
      </c>
      <c r="AG19" s="169" t="s">
        <v>274</v>
      </c>
      <c r="AH19" s="168">
        <v>6400</v>
      </c>
      <c r="AI19" s="171">
        <v>44399</v>
      </c>
      <c r="AJ19" s="168" t="s">
        <v>279</v>
      </c>
      <c r="AK19" s="168">
        <f t="shared" si="3"/>
        <v>68.8</v>
      </c>
    </row>
    <row r="20" hidden="1" spans="2:37">
      <c r="B20" s="168">
        <v>90</v>
      </c>
      <c r="C20" s="168" t="s">
        <v>149</v>
      </c>
      <c r="D20" s="168" t="s">
        <v>271</v>
      </c>
      <c r="E20" s="168">
        <v>5400</v>
      </c>
      <c r="F20" s="171">
        <v>44695</v>
      </c>
      <c r="G20" s="168" t="s">
        <v>279</v>
      </c>
      <c r="H20" s="168">
        <f t="shared" si="0"/>
        <v>60</v>
      </c>
      <c r="K20" s="168">
        <v>59.6</v>
      </c>
      <c r="L20" s="168" t="s">
        <v>149</v>
      </c>
      <c r="M20" s="168" t="s">
        <v>277</v>
      </c>
      <c r="N20" s="168">
        <v>3400</v>
      </c>
      <c r="O20" s="171">
        <v>44563</v>
      </c>
      <c r="P20" s="168" t="s">
        <v>275</v>
      </c>
      <c r="Q20" s="168">
        <f t="shared" si="2"/>
        <v>57</v>
      </c>
      <c r="T20" s="168">
        <v>60</v>
      </c>
      <c r="U20" s="168" t="s">
        <v>84</v>
      </c>
      <c r="V20" s="168" t="s">
        <v>285</v>
      </c>
      <c r="W20" s="168">
        <v>3700</v>
      </c>
      <c r="X20" s="171">
        <v>44566</v>
      </c>
      <c r="Y20" s="168" t="s">
        <v>275</v>
      </c>
      <c r="Z20" s="168">
        <f t="shared" si="1"/>
        <v>61.7</v>
      </c>
      <c r="AE20" s="168">
        <v>135.96</v>
      </c>
      <c r="AF20" s="168" t="s">
        <v>84</v>
      </c>
      <c r="AG20" s="169" t="s">
        <v>296</v>
      </c>
      <c r="AH20" s="168">
        <v>6800</v>
      </c>
      <c r="AI20" s="171">
        <v>44394</v>
      </c>
      <c r="AJ20" s="168" t="s">
        <v>286</v>
      </c>
      <c r="AK20" s="168">
        <f t="shared" si="3"/>
        <v>50</v>
      </c>
    </row>
    <row r="21" hidden="1" spans="2:37">
      <c r="B21" s="168">
        <v>90</v>
      </c>
      <c r="C21" s="168" t="s">
        <v>84</v>
      </c>
      <c r="D21" s="168" t="s">
        <v>271</v>
      </c>
      <c r="E21" s="168">
        <v>5600</v>
      </c>
      <c r="F21" s="171">
        <v>44687</v>
      </c>
      <c r="G21" s="168" t="s">
        <v>279</v>
      </c>
      <c r="H21" s="168">
        <f t="shared" si="0"/>
        <v>62.2</v>
      </c>
      <c r="K21" s="168">
        <v>80.79</v>
      </c>
      <c r="L21" s="168" t="s">
        <v>84</v>
      </c>
      <c r="M21" s="168" t="s">
        <v>284</v>
      </c>
      <c r="N21" s="168">
        <v>4300</v>
      </c>
      <c r="O21" s="171">
        <v>44562</v>
      </c>
      <c r="P21" s="168" t="s">
        <v>279</v>
      </c>
      <c r="Q21" s="168">
        <f t="shared" si="2"/>
        <v>53.2</v>
      </c>
      <c r="T21" s="168">
        <v>90</v>
      </c>
      <c r="U21" s="168" t="s">
        <v>84</v>
      </c>
      <c r="V21" s="168" t="s">
        <v>297</v>
      </c>
      <c r="W21" s="168">
        <v>4500</v>
      </c>
      <c r="X21" s="171">
        <v>44566</v>
      </c>
      <c r="Y21" s="168" t="s">
        <v>279</v>
      </c>
      <c r="Z21" s="168">
        <f t="shared" si="1"/>
        <v>50</v>
      </c>
      <c r="AE21" s="168">
        <v>92</v>
      </c>
      <c r="AF21" s="168" t="s">
        <v>84</v>
      </c>
      <c r="AG21" s="169" t="s">
        <v>277</v>
      </c>
      <c r="AH21" s="168">
        <v>4800</v>
      </c>
      <c r="AI21" s="171">
        <v>44379</v>
      </c>
      <c r="AJ21" s="168" t="s">
        <v>279</v>
      </c>
      <c r="AK21" s="168">
        <f t="shared" si="3"/>
        <v>52.2</v>
      </c>
    </row>
    <row r="22" hidden="1" spans="2:37">
      <c r="B22" s="168">
        <v>120</v>
      </c>
      <c r="C22" s="168" t="s">
        <v>84</v>
      </c>
      <c r="D22" s="168" t="s">
        <v>271</v>
      </c>
      <c r="E22" s="168">
        <v>6900</v>
      </c>
      <c r="F22" s="171">
        <v>44685</v>
      </c>
      <c r="G22" s="168" t="s">
        <v>298</v>
      </c>
      <c r="H22" s="168">
        <f t="shared" si="0"/>
        <v>57.5</v>
      </c>
      <c r="K22" s="168">
        <v>90</v>
      </c>
      <c r="L22" s="168" t="s">
        <v>84</v>
      </c>
      <c r="M22" s="168" t="s">
        <v>282</v>
      </c>
      <c r="N22" s="168">
        <v>4200</v>
      </c>
      <c r="O22" s="171">
        <v>44562</v>
      </c>
      <c r="P22" s="168" t="s">
        <v>279</v>
      </c>
      <c r="Q22" s="168">
        <f t="shared" si="2"/>
        <v>46.7</v>
      </c>
      <c r="T22" s="168">
        <v>55</v>
      </c>
      <c r="U22" s="168" t="s">
        <v>84</v>
      </c>
      <c r="V22" s="168" t="s">
        <v>288</v>
      </c>
      <c r="W22" s="168">
        <v>2900</v>
      </c>
      <c r="X22" s="171">
        <v>44527</v>
      </c>
      <c r="Y22" s="168" t="s">
        <v>275</v>
      </c>
      <c r="Z22" s="168">
        <f t="shared" si="1"/>
        <v>52.7</v>
      </c>
      <c r="AE22" s="168">
        <v>92.77</v>
      </c>
      <c r="AF22" s="168" t="s">
        <v>84</v>
      </c>
      <c r="AG22" s="169" t="s">
        <v>274</v>
      </c>
      <c r="AH22" s="168">
        <v>5200</v>
      </c>
      <c r="AI22" s="171">
        <v>44379</v>
      </c>
      <c r="AJ22" s="168" t="s">
        <v>279</v>
      </c>
      <c r="AK22" s="168">
        <f t="shared" si="3"/>
        <v>56.1</v>
      </c>
    </row>
    <row r="23" hidden="1" spans="2:26">
      <c r="B23" s="168">
        <v>93.15</v>
      </c>
      <c r="C23" s="168" t="s">
        <v>283</v>
      </c>
      <c r="D23" s="168" t="s">
        <v>278</v>
      </c>
      <c r="E23" s="168">
        <v>5400</v>
      </c>
      <c r="F23" s="171">
        <v>44673</v>
      </c>
      <c r="G23" s="168" t="s">
        <v>279</v>
      </c>
      <c r="H23" s="168">
        <f t="shared" si="0"/>
        <v>58</v>
      </c>
      <c r="K23" s="168">
        <v>61</v>
      </c>
      <c r="L23" s="168" t="s">
        <v>84</v>
      </c>
      <c r="M23" s="168" t="s">
        <v>282</v>
      </c>
      <c r="N23" s="168">
        <v>3600</v>
      </c>
      <c r="O23" s="171">
        <v>44557</v>
      </c>
      <c r="P23" s="168" t="s">
        <v>275</v>
      </c>
      <c r="Q23" s="168">
        <f t="shared" si="2"/>
        <v>59</v>
      </c>
      <c r="T23" s="168">
        <v>60</v>
      </c>
      <c r="U23" s="168" t="s">
        <v>149</v>
      </c>
      <c r="V23" s="168" t="s">
        <v>285</v>
      </c>
      <c r="W23" s="168">
        <v>3600</v>
      </c>
      <c r="X23" s="171">
        <v>44527</v>
      </c>
      <c r="Y23" s="168" t="s">
        <v>275</v>
      </c>
      <c r="Z23" s="168">
        <f t="shared" si="1"/>
        <v>60</v>
      </c>
    </row>
    <row r="24" hidden="1" spans="2:26">
      <c r="B24" s="168">
        <v>90</v>
      </c>
      <c r="C24" s="168" t="s">
        <v>84</v>
      </c>
      <c r="D24" s="168" t="s">
        <v>293</v>
      </c>
      <c r="E24" s="168">
        <v>5200</v>
      </c>
      <c r="F24" s="171">
        <v>44668</v>
      </c>
      <c r="G24" s="168" t="s">
        <v>279</v>
      </c>
      <c r="H24" s="168">
        <f t="shared" si="0"/>
        <v>57.8</v>
      </c>
      <c r="K24" s="168">
        <v>80</v>
      </c>
      <c r="L24" s="168" t="s">
        <v>84</v>
      </c>
      <c r="M24" s="168" t="s">
        <v>282</v>
      </c>
      <c r="N24" s="168">
        <v>4500</v>
      </c>
      <c r="O24" s="171">
        <v>44476</v>
      </c>
      <c r="P24" s="168" t="s">
        <v>279</v>
      </c>
      <c r="Q24" s="168">
        <f t="shared" si="2"/>
        <v>56.3</v>
      </c>
      <c r="T24" s="168">
        <v>58</v>
      </c>
      <c r="U24" s="168" t="s">
        <v>149</v>
      </c>
      <c r="V24" s="168" t="s">
        <v>288</v>
      </c>
      <c r="W24" s="168">
        <v>3300</v>
      </c>
      <c r="X24" s="171">
        <v>44504</v>
      </c>
      <c r="Y24" s="168" t="s">
        <v>275</v>
      </c>
      <c r="Z24" s="168">
        <f t="shared" si="1"/>
        <v>56.9</v>
      </c>
    </row>
    <row r="25" hidden="1" spans="2:37">
      <c r="B25" s="168">
        <v>120</v>
      </c>
      <c r="C25" s="168" t="s">
        <v>84</v>
      </c>
      <c r="D25" s="168" t="s">
        <v>293</v>
      </c>
      <c r="E25" s="168">
        <v>6200</v>
      </c>
      <c r="F25" s="171">
        <v>44663</v>
      </c>
      <c r="G25" s="168" t="s">
        <v>298</v>
      </c>
      <c r="H25" s="168">
        <f t="shared" si="0"/>
        <v>51.7</v>
      </c>
      <c r="K25" s="168">
        <v>59</v>
      </c>
      <c r="L25" s="168" t="s">
        <v>149</v>
      </c>
      <c r="M25" s="168" t="s">
        <v>277</v>
      </c>
      <c r="N25" s="168">
        <v>3500</v>
      </c>
      <c r="O25" s="171">
        <v>44469</v>
      </c>
      <c r="P25" s="168" t="s">
        <v>275</v>
      </c>
      <c r="Q25" s="168">
        <f t="shared" si="2"/>
        <v>59.3</v>
      </c>
      <c r="T25" s="168">
        <v>55.62</v>
      </c>
      <c r="U25" s="168" t="s">
        <v>84</v>
      </c>
      <c r="V25" s="168" t="s">
        <v>288</v>
      </c>
      <c r="W25" s="168">
        <v>3400</v>
      </c>
      <c r="X25" s="171">
        <v>44499</v>
      </c>
      <c r="Y25" s="168" t="s">
        <v>275</v>
      </c>
      <c r="Z25" s="168">
        <f t="shared" si="1"/>
        <v>61.1</v>
      </c>
      <c r="AD25" s="172" t="s">
        <v>187</v>
      </c>
      <c r="AE25" s="172" t="s">
        <v>264</v>
      </c>
      <c r="AF25" s="172" t="s">
        <v>265</v>
      </c>
      <c r="AG25" s="175" t="s">
        <v>266</v>
      </c>
      <c r="AH25" s="172" t="s">
        <v>267</v>
      </c>
      <c r="AI25" s="172" t="s">
        <v>268</v>
      </c>
      <c r="AJ25" s="172" t="s">
        <v>52</v>
      </c>
      <c r="AK25" s="172" t="s">
        <v>269</v>
      </c>
    </row>
    <row r="26" hidden="1" spans="2:37">
      <c r="B26" s="168">
        <v>93.15</v>
      </c>
      <c r="C26" s="168" t="s">
        <v>283</v>
      </c>
      <c r="D26" s="168" t="s">
        <v>271</v>
      </c>
      <c r="E26" s="168">
        <v>5500</v>
      </c>
      <c r="F26" s="171">
        <v>44660</v>
      </c>
      <c r="G26" s="168" t="s">
        <v>295</v>
      </c>
      <c r="H26" s="168">
        <f t="shared" si="0"/>
        <v>59</v>
      </c>
      <c r="K26" s="168">
        <v>130</v>
      </c>
      <c r="L26" s="168" t="s">
        <v>84</v>
      </c>
      <c r="M26" s="168" t="s">
        <v>292</v>
      </c>
      <c r="N26" s="168">
        <v>5800</v>
      </c>
      <c r="O26" s="171">
        <v>44465</v>
      </c>
      <c r="P26" s="168" t="s">
        <v>299</v>
      </c>
      <c r="Q26" s="168">
        <f t="shared" si="2"/>
        <v>44.6</v>
      </c>
      <c r="T26" s="168">
        <v>59.16</v>
      </c>
      <c r="U26" s="168" t="s">
        <v>84</v>
      </c>
      <c r="V26" s="168" t="s">
        <v>285</v>
      </c>
      <c r="W26" s="168">
        <v>3300</v>
      </c>
      <c r="X26" s="171">
        <v>44493</v>
      </c>
      <c r="Y26" s="168" t="s">
        <v>275</v>
      </c>
      <c r="Z26" s="168">
        <f t="shared" si="1"/>
        <v>55.8</v>
      </c>
      <c r="AD26" s="172" t="s">
        <v>222</v>
      </c>
      <c r="AE26" s="172">
        <v>124.73</v>
      </c>
      <c r="AF26" s="172" t="s">
        <v>84</v>
      </c>
      <c r="AG26" s="175" t="s">
        <v>300</v>
      </c>
      <c r="AH26" s="172">
        <v>6500</v>
      </c>
      <c r="AI26" s="173">
        <v>44786</v>
      </c>
      <c r="AJ26" s="172" t="s">
        <v>301</v>
      </c>
      <c r="AK26" s="172">
        <f>ROUND(AH26/AE26,1)</f>
        <v>52.1</v>
      </c>
    </row>
    <row r="27" hidden="1" spans="2:37">
      <c r="B27" s="168">
        <v>92</v>
      </c>
      <c r="C27" s="168" t="s">
        <v>149</v>
      </c>
      <c r="D27" s="168" t="s">
        <v>278</v>
      </c>
      <c r="E27" s="168">
        <v>5500</v>
      </c>
      <c r="F27" s="171">
        <v>44654</v>
      </c>
      <c r="G27" s="168" t="s">
        <v>279</v>
      </c>
      <c r="H27" s="168">
        <f t="shared" si="0"/>
        <v>59.8</v>
      </c>
      <c r="K27" s="168">
        <v>80</v>
      </c>
      <c r="L27" s="168" t="s">
        <v>84</v>
      </c>
      <c r="M27" s="168" t="s">
        <v>302</v>
      </c>
      <c r="N27" s="168">
        <v>4500</v>
      </c>
      <c r="O27" s="171">
        <v>44464</v>
      </c>
      <c r="P27" s="168" t="s">
        <v>279</v>
      </c>
      <c r="Q27" s="168">
        <f t="shared" si="2"/>
        <v>56.3</v>
      </c>
      <c r="T27" s="168">
        <v>55</v>
      </c>
      <c r="U27" s="168" t="s">
        <v>84</v>
      </c>
      <c r="V27" s="168" t="s">
        <v>276</v>
      </c>
      <c r="W27" s="168">
        <v>3600</v>
      </c>
      <c r="X27" s="171">
        <v>44486</v>
      </c>
      <c r="Y27" s="168" t="s">
        <v>275</v>
      </c>
      <c r="Z27" s="168">
        <f t="shared" si="1"/>
        <v>65.5</v>
      </c>
      <c r="AE27" s="168">
        <v>124</v>
      </c>
      <c r="AF27" s="168" t="s">
        <v>84</v>
      </c>
      <c r="AG27" s="169" t="s">
        <v>303</v>
      </c>
      <c r="AH27" s="168">
        <v>6500</v>
      </c>
      <c r="AI27" s="171">
        <v>44751</v>
      </c>
      <c r="AJ27" s="168" t="s">
        <v>304</v>
      </c>
      <c r="AK27" s="178">
        <f>ROUND(AH27/AE27,1)</f>
        <v>52.4</v>
      </c>
    </row>
    <row r="28" hidden="1" spans="2:37">
      <c r="B28" s="168">
        <v>90</v>
      </c>
      <c r="C28" s="168" t="s">
        <v>149</v>
      </c>
      <c r="D28" s="168" t="s">
        <v>271</v>
      </c>
      <c r="E28" s="168">
        <v>5550</v>
      </c>
      <c r="F28" s="171">
        <v>44652</v>
      </c>
      <c r="G28" s="168" t="s">
        <v>279</v>
      </c>
      <c r="H28" s="168">
        <f t="shared" si="0"/>
        <v>61.7</v>
      </c>
      <c r="K28" s="168">
        <v>59.89</v>
      </c>
      <c r="L28" s="168" t="s">
        <v>149</v>
      </c>
      <c r="M28" s="168" t="s">
        <v>289</v>
      </c>
      <c r="N28" s="168">
        <v>3380</v>
      </c>
      <c r="O28" s="171">
        <v>44434</v>
      </c>
      <c r="P28" s="168" t="s">
        <v>275</v>
      </c>
      <c r="Q28" s="168">
        <f t="shared" si="2"/>
        <v>56.4</v>
      </c>
      <c r="T28" s="168">
        <v>59.16</v>
      </c>
      <c r="U28" s="168" t="s">
        <v>149</v>
      </c>
      <c r="V28" s="168" t="s">
        <v>276</v>
      </c>
      <c r="W28" s="168">
        <v>3400</v>
      </c>
      <c r="X28" s="171">
        <v>44467</v>
      </c>
      <c r="Y28" s="168" t="s">
        <v>275</v>
      </c>
      <c r="Z28" s="168">
        <f t="shared" si="1"/>
        <v>57.5</v>
      </c>
      <c r="AE28" s="168">
        <v>147.44</v>
      </c>
      <c r="AF28" s="168" t="s">
        <v>84</v>
      </c>
      <c r="AG28" s="169" t="s">
        <v>285</v>
      </c>
      <c r="AH28" s="168">
        <v>7200</v>
      </c>
      <c r="AI28" s="171">
        <v>44654</v>
      </c>
      <c r="AJ28" s="168" t="s">
        <v>298</v>
      </c>
      <c r="AK28" s="178">
        <f t="shared" ref="AK28:AK38" si="4">ROUND(AH28/AE28,1)</f>
        <v>48.8</v>
      </c>
    </row>
    <row r="29" hidden="1" spans="2:37">
      <c r="B29" s="168">
        <v>90</v>
      </c>
      <c r="C29" s="168" t="s">
        <v>149</v>
      </c>
      <c r="D29" s="168" t="s">
        <v>278</v>
      </c>
      <c r="E29" s="168">
        <v>5500</v>
      </c>
      <c r="F29" s="171">
        <v>44643</v>
      </c>
      <c r="G29" s="168" t="s">
        <v>279</v>
      </c>
      <c r="H29" s="168">
        <f t="shared" si="0"/>
        <v>61.1</v>
      </c>
      <c r="K29" s="168">
        <v>59.56</v>
      </c>
      <c r="L29" s="168" t="s">
        <v>149</v>
      </c>
      <c r="M29" s="168" t="s">
        <v>277</v>
      </c>
      <c r="N29" s="168">
        <v>4500</v>
      </c>
      <c r="O29" s="171">
        <v>44423</v>
      </c>
      <c r="P29" s="168" t="s">
        <v>275</v>
      </c>
      <c r="Q29" s="168">
        <f t="shared" si="2"/>
        <v>75.6</v>
      </c>
      <c r="T29" s="168">
        <v>55</v>
      </c>
      <c r="U29" s="168" t="s">
        <v>84</v>
      </c>
      <c r="V29" s="168" t="s">
        <v>288</v>
      </c>
      <c r="W29" s="168">
        <v>3300</v>
      </c>
      <c r="X29" s="171">
        <v>44450</v>
      </c>
      <c r="Y29" s="168" t="s">
        <v>275</v>
      </c>
      <c r="Z29" s="168">
        <f t="shared" si="1"/>
        <v>60</v>
      </c>
      <c r="AE29" s="168">
        <v>148</v>
      </c>
      <c r="AF29" s="168" t="s">
        <v>84</v>
      </c>
      <c r="AG29" s="169" t="s">
        <v>276</v>
      </c>
      <c r="AH29" s="168">
        <v>7000</v>
      </c>
      <c r="AI29" s="171">
        <v>44650</v>
      </c>
      <c r="AJ29" s="168" t="s">
        <v>272</v>
      </c>
      <c r="AK29" s="178">
        <f t="shared" si="4"/>
        <v>47.3</v>
      </c>
    </row>
    <row r="30" hidden="1" spans="2:37">
      <c r="B30" s="168">
        <v>115</v>
      </c>
      <c r="C30" s="168" t="s">
        <v>84</v>
      </c>
      <c r="D30" s="168" t="s">
        <v>271</v>
      </c>
      <c r="E30" s="168">
        <v>5800</v>
      </c>
      <c r="F30" s="171">
        <v>44640</v>
      </c>
      <c r="G30" s="168" t="s">
        <v>272</v>
      </c>
      <c r="H30" s="168">
        <f t="shared" si="0"/>
        <v>50.4</v>
      </c>
      <c r="K30" s="168">
        <v>69</v>
      </c>
      <c r="L30" s="168" t="s">
        <v>84</v>
      </c>
      <c r="M30" s="168" t="s">
        <v>292</v>
      </c>
      <c r="N30" s="168">
        <v>3500</v>
      </c>
      <c r="O30" s="171">
        <v>44401</v>
      </c>
      <c r="P30" s="168" t="s">
        <v>275</v>
      </c>
      <c r="Q30" s="168">
        <f t="shared" si="2"/>
        <v>50.7</v>
      </c>
      <c r="T30" s="168">
        <v>58</v>
      </c>
      <c r="U30" s="168" t="s">
        <v>149</v>
      </c>
      <c r="V30" s="168" t="s">
        <v>281</v>
      </c>
      <c r="W30" s="168">
        <v>3500</v>
      </c>
      <c r="X30" s="171">
        <v>44444</v>
      </c>
      <c r="Y30" s="168" t="s">
        <v>275</v>
      </c>
      <c r="Z30" s="168">
        <f t="shared" si="1"/>
        <v>60.3</v>
      </c>
      <c r="AE30" s="168">
        <v>80.72</v>
      </c>
      <c r="AF30" s="168" t="s">
        <v>84</v>
      </c>
      <c r="AG30" s="169" t="s">
        <v>285</v>
      </c>
      <c r="AH30" s="168">
        <v>4000</v>
      </c>
      <c r="AI30" s="171">
        <v>44588</v>
      </c>
      <c r="AJ30" s="168" t="s">
        <v>275</v>
      </c>
      <c r="AK30" s="168">
        <f t="shared" si="4"/>
        <v>49.6</v>
      </c>
    </row>
    <row r="31" hidden="1" spans="2:37">
      <c r="B31" s="168">
        <v>93</v>
      </c>
      <c r="C31" s="168" t="s">
        <v>149</v>
      </c>
      <c r="D31" s="168" t="s">
        <v>278</v>
      </c>
      <c r="E31" s="168">
        <v>5300</v>
      </c>
      <c r="F31" s="171">
        <v>44637</v>
      </c>
      <c r="G31" s="168" t="s">
        <v>279</v>
      </c>
      <c r="H31" s="168">
        <f t="shared" si="0"/>
        <v>57</v>
      </c>
      <c r="K31" s="168">
        <v>60</v>
      </c>
      <c r="L31" s="168" t="s">
        <v>149</v>
      </c>
      <c r="M31" s="168" t="s">
        <v>289</v>
      </c>
      <c r="N31" s="168">
        <v>3300</v>
      </c>
      <c r="O31" s="171">
        <v>44395</v>
      </c>
      <c r="P31" s="168" t="s">
        <v>275</v>
      </c>
      <c r="Q31" s="168">
        <f t="shared" si="2"/>
        <v>55</v>
      </c>
      <c r="T31" s="168">
        <v>58</v>
      </c>
      <c r="U31" s="168" t="s">
        <v>149</v>
      </c>
      <c r="V31" s="168" t="s">
        <v>276</v>
      </c>
      <c r="W31" s="168">
        <v>3200</v>
      </c>
      <c r="X31" s="171">
        <v>44440</v>
      </c>
      <c r="Y31" s="168" t="s">
        <v>275</v>
      </c>
      <c r="Z31" s="168">
        <f t="shared" si="1"/>
        <v>55.2</v>
      </c>
      <c r="AE31" s="168">
        <v>125</v>
      </c>
      <c r="AF31" s="168" t="s">
        <v>84</v>
      </c>
      <c r="AG31" s="169" t="s">
        <v>305</v>
      </c>
      <c r="AH31" s="168">
        <v>6000</v>
      </c>
      <c r="AI31" s="171">
        <v>44517</v>
      </c>
      <c r="AJ31" s="168" t="s">
        <v>301</v>
      </c>
      <c r="AK31" s="168">
        <f t="shared" si="4"/>
        <v>48</v>
      </c>
    </row>
    <row r="32" hidden="1" spans="2:37">
      <c r="B32" s="168">
        <v>89</v>
      </c>
      <c r="C32" s="168" t="s">
        <v>149</v>
      </c>
      <c r="D32" s="168" t="s">
        <v>271</v>
      </c>
      <c r="E32" s="168">
        <v>5000</v>
      </c>
      <c r="F32" s="171">
        <v>44637</v>
      </c>
      <c r="G32" s="168" t="s">
        <v>279</v>
      </c>
      <c r="H32" s="168">
        <f t="shared" si="0"/>
        <v>56.2</v>
      </c>
      <c r="K32" s="168">
        <v>80</v>
      </c>
      <c r="L32" s="168" t="s">
        <v>84</v>
      </c>
      <c r="M32" s="168" t="s">
        <v>292</v>
      </c>
      <c r="N32" s="168">
        <v>4500</v>
      </c>
      <c r="O32" s="171">
        <v>44387</v>
      </c>
      <c r="P32" s="168" t="s">
        <v>279</v>
      </c>
      <c r="Q32" s="168">
        <f t="shared" si="2"/>
        <v>56.3</v>
      </c>
      <c r="T32" s="168">
        <v>56</v>
      </c>
      <c r="U32" s="168" t="s">
        <v>149</v>
      </c>
      <c r="V32" s="168" t="s">
        <v>288</v>
      </c>
      <c r="W32" s="168">
        <v>3400</v>
      </c>
      <c r="X32" s="171">
        <v>44420</v>
      </c>
      <c r="Y32" s="168" t="s">
        <v>275</v>
      </c>
      <c r="Z32" s="168">
        <f t="shared" si="1"/>
        <v>60.7</v>
      </c>
      <c r="AE32" s="168">
        <v>246.46</v>
      </c>
      <c r="AF32" s="168" t="s">
        <v>84</v>
      </c>
      <c r="AG32" s="169" t="s">
        <v>306</v>
      </c>
      <c r="AH32" s="168">
        <v>9750</v>
      </c>
      <c r="AI32" s="171">
        <v>44493</v>
      </c>
      <c r="AJ32" s="168" t="s">
        <v>307</v>
      </c>
      <c r="AK32" s="168">
        <f t="shared" si="4"/>
        <v>39.6</v>
      </c>
    </row>
    <row r="33" hidden="1" spans="2:37">
      <c r="B33" s="168">
        <v>93</v>
      </c>
      <c r="C33" s="168" t="s">
        <v>149</v>
      </c>
      <c r="D33" s="168" t="s">
        <v>271</v>
      </c>
      <c r="E33" s="168">
        <v>5200</v>
      </c>
      <c r="F33" s="171">
        <v>44633</v>
      </c>
      <c r="G33" s="168" t="s">
        <v>279</v>
      </c>
      <c r="H33" s="168">
        <f t="shared" si="0"/>
        <v>55.9</v>
      </c>
      <c r="K33" s="168">
        <v>63</v>
      </c>
      <c r="L33" s="168" t="s">
        <v>84</v>
      </c>
      <c r="M33" s="168" t="s">
        <v>274</v>
      </c>
      <c r="N33" s="168">
        <v>3400</v>
      </c>
      <c r="O33" s="171">
        <v>44385</v>
      </c>
      <c r="P33" s="168" t="s">
        <v>275</v>
      </c>
      <c r="Q33" s="168">
        <f t="shared" si="2"/>
        <v>54</v>
      </c>
      <c r="T33" s="168">
        <v>59.16</v>
      </c>
      <c r="U33" s="168" t="s">
        <v>84</v>
      </c>
      <c r="V33" s="168" t="s">
        <v>288</v>
      </c>
      <c r="W33" s="168">
        <v>3300</v>
      </c>
      <c r="X33" s="171">
        <v>44418</v>
      </c>
      <c r="Y33" s="168" t="s">
        <v>275</v>
      </c>
      <c r="Z33" s="168">
        <f t="shared" si="1"/>
        <v>55.8</v>
      </c>
      <c r="AE33" s="168">
        <v>124</v>
      </c>
      <c r="AF33" s="168" t="s">
        <v>84</v>
      </c>
      <c r="AG33" s="169" t="s">
        <v>306</v>
      </c>
      <c r="AH33" s="168">
        <v>6500</v>
      </c>
      <c r="AI33" s="171">
        <v>44489</v>
      </c>
      <c r="AJ33" s="168" t="s">
        <v>295</v>
      </c>
      <c r="AK33" s="168">
        <f t="shared" si="4"/>
        <v>52.4</v>
      </c>
    </row>
    <row r="34" hidden="1" spans="2:37">
      <c r="B34" s="168">
        <v>90</v>
      </c>
      <c r="C34" s="168" t="s">
        <v>84</v>
      </c>
      <c r="D34" s="168" t="s">
        <v>293</v>
      </c>
      <c r="E34" s="168">
        <v>5300</v>
      </c>
      <c r="F34" s="171">
        <v>44632</v>
      </c>
      <c r="G34" s="168" t="s">
        <v>279</v>
      </c>
      <c r="H34" s="168">
        <f t="shared" si="0"/>
        <v>58.9</v>
      </c>
      <c r="K34" s="168">
        <v>80</v>
      </c>
      <c r="L34" s="168" t="s">
        <v>84</v>
      </c>
      <c r="M34" s="168" t="s">
        <v>277</v>
      </c>
      <c r="N34" s="168">
        <v>4300</v>
      </c>
      <c r="O34" s="171">
        <v>44380</v>
      </c>
      <c r="P34" s="168" t="s">
        <v>279</v>
      </c>
      <c r="Q34" s="168">
        <f t="shared" si="2"/>
        <v>53.8</v>
      </c>
      <c r="T34" s="168">
        <v>52</v>
      </c>
      <c r="U34" s="168" t="s">
        <v>84</v>
      </c>
      <c r="V34" s="168" t="s">
        <v>281</v>
      </c>
      <c r="W34" s="168">
        <v>3300</v>
      </c>
      <c r="X34" s="171">
        <v>44415</v>
      </c>
      <c r="Y34" s="168" t="s">
        <v>275</v>
      </c>
      <c r="Z34" s="168">
        <f t="shared" si="1"/>
        <v>63.5</v>
      </c>
      <c r="AE34" s="168">
        <v>90</v>
      </c>
      <c r="AF34" s="168" t="s">
        <v>84</v>
      </c>
      <c r="AG34" s="169" t="s">
        <v>281</v>
      </c>
      <c r="AH34" s="168">
        <v>5700</v>
      </c>
      <c r="AI34" s="171">
        <v>44487</v>
      </c>
      <c r="AJ34" s="168" t="s">
        <v>279</v>
      </c>
      <c r="AK34" s="168">
        <f t="shared" si="4"/>
        <v>63.3</v>
      </c>
    </row>
    <row r="35" hidden="1" spans="2:37">
      <c r="B35" s="168">
        <v>90</v>
      </c>
      <c r="C35" s="168" t="s">
        <v>149</v>
      </c>
      <c r="D35" s="168" t="s">
        <v>271</v>
      </c>
      <c r="E35" s="168">
        <v>5400</v>
      </c>
      <c r="F35" s="171">
        <v>44629</v>
      </c>
      <c r="G35" s="168" t="s">
        <v>279</v>
      </c>
      <c r="H35" s="168">
        <f t="shared" si="0"/>
        <v>60</v>
      </c>
      <c r="K35" s="168">
        <v>60.78</v>
      </c>
      <c r="L35" s="168" t="s">
        <v>149</v>
      </c>
      <c r="M35" s="168" t="s">
        <v>274</v>
      </c>
      <c r="N35" s="168">
        <v>3300</v>
      </c>
      <c r="O35" s="171">
        <v>44363</v>
      </c>
      <c r="P35" s="168" t="s">
        <v>275</v>
      </c>
      <c r="Q35" s="168">
        <f t="shared" si="2"/>
        <v>54.3</v>
      </c>
      <c r="T35" s="168">
        <v>58</v>
      </c>
      <c r="U35" s="168" t="s">
        <v>149</v>
      </c>
      <c r="V35" s="168" t="s">
        <v>285</v>
      </c>
      <c r="W35" s="168">
        <v>3550</v>
      </c>
      <c r="X35" s="171">
        <v>44408</v>
      </c>
      <c r="Y35" s="168" t="s">
        <v>275</v>
      </c>
      <c r="Z35" s="168">
        <f t="shared" si="1"/>
        <v>61.2</v>
      </c>
      <c r="AE35" s="168">
        <v>210.57</v>
      </c>
      <c r="AF35" s="168" t="s">
        <v>84</v>
      </c>
      <c r="AG35" s="169" t="s">
        <v>306</v>
      </c>
      <c r="AH35" s="168">
        <v>8200</v>
      </c>
      <c r="AI35" s="171">
        <v>44477</v>
      </c>
      <c r="AJ35" s="168" t="s">
        <v>308</v>
      </c>
      <c r="AK35" s="168">
        <f t="shared" si="4"/>
        <v>38.9</v>
      </c>
    </row>
    <row r="36" hidden="1" spans="2:37">
      <c r="B36" s="168">
        <v>90</v>
      </c>
      <c r="C36" s="168" t="s">
        <v>283</v>
      </c>
      <c r="D36" s="168" t="s">
        <v>271</v>
      </c>
      <c r="E36" s="168">
        <v>5100</v>
      </c>
      <c r="F36" s="171">
        <v>44619</v>
      </c>
      <c r="G36" s="168" t="s">
        <v>279</v>
      </c>
      <c r="H36" s="168">
        <f t="shared" si="0"/>
        <v>56.7</v>
      </c>
      <c r="K36" s="168">
        <v>68</v>
      </c>
      <c r="L36" s="168" t="s">
        <v>149</v>
      </c>
      <c r="M36" s="168" t="s">
        <v>292</v>
      </c>
      <c r="N36" s="168">
        <v>3800</v>
      </c>
      <c r="O36" s="171">
        <v>44363</v>
      </c>
      <c r="P36" s="168" t="s">
        <v>275</v>
      </c>
      <c r="Q36" s="168">
        <f t="shared" si="2"/>
        <v>55.9</v>
      </c>
      <c r="T36" s="168">
        <v>58</v>
      </c>
      <c r="U36" s="168" t="s">
        <v>84</v>
      </c>
      <c r="V36" s="168" t="s">
        <v>288</v>
      </c>
      <c r="W36" s="168">
        <v>2800</v>
      </c>
      <c r="X36" s="171">
        <v>44401</v>
      </c>
      <c r="Y36" s="168" t="s">
        <v>275</v>
      </c>
      <c r="Z36" s="168">
        <f t="shared" si="1"/>
        <v>48.3</v>
      </c>
      <c r="AE36" s="168">
        <v>124</v>
      </c>
      <c r="AF36" s="168" t="s">
        <v>84</v>
      </c>
      <c r="AG36" s="169" t="s">
        <v>305</v>
      </c>
      <c r="AH36" s="168">
        <v>5900</v>
      </c>
      <c r="AI36" s="171">
        <v>44449</v>
      </c>
      <c r="AJ36" s="168" t="s">
        <v>279</v>
      </c>
      <c r="AK36" s="168">
        <f t="shared" si="4"/>
        <v>47.6</v>
      </c>
    </row>
    <row r="37" hidden="1" spans="2:37">
      <c r="B37" s="168">
        <v>89</v>
      </c>
      <c r="C37" s="168" t="s">
        <v>149</v>
      </c>
      <c r="D37" s="168" t="s">
        <v>271</v>
      </c>
      <c r="E37" s="168">
        <v>4700</v>
      </c>
      <c r="F37" s="171">
        <v>44617</v>
      </c>
      <c r="G37" s="168" t="s">
        <v>279</v>
      </c>
      <c r="H37" s="168">
        <f t="shared" si="0"/>
        <v>52.8</v>
      </c>
      <c r="K37" s="168">
        <v>81</v>
      </c>
      <c r="L37" s="168" t="s">
        <v>84</v>
      </c>
      <c r="M37" s="168" t="s">
        <v>309</v>
      </c>
      <c r="N37" s="168">
        <v>4600</v>
      </c>
      <c r="O37" s="171">
        <v>44357</v>
      </c>
      <c r="P37" s="168" t="s">
        <v>279</v>
      </c>
      <c r="Q37" s="168">
        <f t="shared" si="2"/>
        <v>56.8</v>
      </c>
      <c r="T37" s="168">
        <v>58</v>
      </c>
      <c r="U37" s="168" t="s">
        <v>84</v>
      </c>
      <c r="V37" s="168" t="s">
        <v>285</v>
      </c>
      <c r="W37" s="168">
        <v>3400</v>
      </c>
      <c r="X37" s="171">
        <v>44401</v>
      </c>
      <c r="Y37" s="168" t="s">
        <v>275</v>
      </c>
      <c r="Z37" s="168">
        <f t="shared" si="1"/>
        <v>58.6</v>
      </c>
      <c r="AE37" s="168">
        <v>148.7</v>
      </c>
      <c r="AF37" s="168" t="s">
        <v>84</v>
      </c>
      <c r="AG37" s="169" t="s">
        <v>306</v>
      </c>
      <c r="AH37" s="168">
        <v>7400</v>
      </c>
      <c r="AI37" s="171">
        <v>44435</v>
      </c>
      <c r="AJ37" s="168" t="s">
        <v>272</v>
      </c>
      <c r="AK37" s="168">
        <f t="shared" si="4"/>
        <v>49.8</v>
      </c>
    </row>
    <row r="38" hidden="1" spans="2:37">
      <c r="B38" s="168">
        <v>121</v>
      </c>
      <c r="C38" s="168" t="s">
        <v>84</v>
      </c>
      <c r="D38" s="168" t="s">
        <v>278</v>
      </c>
      <c r="E38" s="168">
        <v>6500</v>
      </c>
      <c r="F38" s="171">
        <v>44612</v>
      </c>
      <c r="G38" s="168" t="s">
        <v>286</v>
      </c>
      <c r="H38" s="168">
        <f t="shared" si="0"/>
        <v>53.7</v>
      </c>
      <c r="K38" s="168">
        <v>60</v>
      </c>
      <c r="L38" s="168" t="s">
        <v>149</v>
      </c>
      <c r="M38" s="168" t="s">
        <v>277</v>
      </c>
      <c r="N38" s="168">
        <v>3000</v>
      </c>
      <c r="O38" s="171">
        <v>44338</v>
      </c>
      <c r="P38" s="168" t="s">
        <v>275</v>
      </c>
      <c r="Q38" s="168">
        <f t="shared" si="2"/>
        <v>50</v>
      </c>
      <c r="T38" s="168">
        <v>99</v>
      </c>
      <c r="U38" s="168" t="s">
        <v>84</v>
      </c>
      <c r="V38" s="168" t="s">
        <v>276</v>
      </c>
      <c r="W38" s="168">
        <v>5400</v>
      </c>
      <c r="X38" s="171">
        <v>44396</v>
      </c>
      <c r="Y38" s="168" t="s">
        <v>275</v>
      </c>
      <c r="Z38" s="168">
        <f t="shared" si="1"/>
        <v>54.5</v>
      </c>
      <c r="AE38" s="168">
        <v>148.04</v>
      </c>
      <c r="AF38" s="168" t="s">
        <v>84</v>
      </c>
      <c r="AG38" s="169" t="s">
        <v>303</v>
      </c>
      <c r="AH38" s="168">
        <v>6800</v>
      </c>
      <c r="AI38" s="171">
        <v>44377</v>
      </c>
      <c r="AJ38" s="168" t="s">
        <v>298</v>
      </c>
      <c r="AK38" s="168">
        <f t="shared" si="4"/>
        <v>45.9</v>
      </c>
    </row>
    <row r="39" hidden="1" spans="2:26">
      <c r="B39" s="168">
        <v>120</v>
      </c>
      <c r="C39" s="168" t="s">
        <v>84</v>
      </c>
      <c r="D39" s="168" t="s">
        <v>293</v>
      </c>
      <c r="E39" s="168">
        <v>7600</v>
      </c>
      <c r="F39" s="171">
        <v>44612</v>
      </c>
      <c r="G39" s="168" t="s">
        <v>272</v>
      </c>
      <c r="H39" s="168">
        <f t="shared" si="0"/>
        <v>63.3</v>
      </c>
      <c r="T39" s="168">
        <v>57</v>
      </c>
      <c r="U39" s="168" t="s">
        <v>84</v>
      </c>
      <c r="V39" s="168" t="s">
        <v>288</v>
      </c>
      <c r="W39" s="168">
        <v>3500</v>
      </c>
      <c r="X39" s="171">
        <v>44358</v>
      </c>
      <c r="Y39" s="168" t="s">
        <v>275</v>
      </c>
      <c r="Z39" s="168">
        <f t="shared" si="1"/>
        <v>61.4</v>
      </c>
    </row>
    <row r="40" hidden="1" spans="2:8">
      <c r="B40" s="168">
        <v>90</v>
      </c>
      <c r="C40" s="168" t="s">
        <v>149</v>
      </c>
      <c r="D40" s="168" t="s">
        <v>278</v>
      </c>
      <c r="E40" s="168">
        <v>4800</v>
      </c>
      <c r="F40" s="171">
        <v>44612</v>
      </c>
      <c r="G40" s="168" t="s">
        <v>279</v>
      </c>
      <c r="H40" s="168">
        <f t="shared" si="0"/>
        <v>53.3</v>
      </c>
    </row>
    <row r="41" hidden="1" spans="2:8">
      <c r="B41" s="168">
        <v>86.6</v>
      </c>
      <c r="C41" s="168" t="s">
        <v>85</v>
      </c>
      <c r="D41" s="168" t="s">
        <v>271</v>
      </c>
      <c r="E41" s="168">
        <v>4000</v>
      </c>
      <c r="F41" s="171">
        <v>44604</v>
      </c>
      <c r="G41" s="168" t="s">
        <v>275</v>
      </c>
      <c r="H41" s="168">
        <f t="shared" si="0"/>
        <v>46.2</v>
      </c>
    </row>
    <row r="42" hidden="1" spans="2:28">
      <c r="B42" s="168">
        <v>90</v>
      </c>
      <c r="C42" s="168" t="s">
        <v>84</v>
      </c>
      <c r="D42" s="168" t="s">
        <v>271</v>
      </c>
      <c r="E42" s="168">
        <v>5600</v>
      </c>
      <c r="F42" s="171">
        <v>44601</v>
      </c>
      <c r="G42" s="168" t="s">
        <v>286</v>
      </c>
      <c r="H42" s="168">
        <f t="shared" si="0"/>
        <v>62.2</v>
      </c>
      <c r="J42" s="170" t="s">
        <v>187</v>
      </c>
      <c r="K42" s="170" t="s">
        <v>264</v>
      </c>
      <c r="L42" s="170" t="s">
        <v>265</v>
      </c>
      <c r="M42" s="170" t="s">
        <v>266</v>
      </c>
      <c r="N42" s="170" t="s">
        <v>267</v>
      </c>
      <c r="O42" s="170" t="s">
        <v>268</v>
      </c>
      <c r="P42" s="170" t="s">
        <v>52</v>
      </c>
      <c r="Q42" s="170" t="s">
        <v>269</v>
      </c>
      <c r="S42" s="170" t="s">
        <v>187</v>
      </c>
      <c r="T42" s="170" t="s">
        <v>264</v>
      </c>
      <c r="U42" s="170" t="s">
        <v>265</v>
      </c>
      <c r="V42" s="170" t="s">
        <v>266</v>
      </c>
      <c r="W42" s="170" t="s">
        <v>267</v>
      </c>
      <c r="X42" s="170" t="s">
        <v>268</v>
      </c>
      <c r="Y42" s="170" t="s">
        <v>52</v>
      </c>
      <c r="Z42" s="170" t="s">
        <v>269</v>
      </c>
      <c r="AA42" s="170"/>
      <c r="AB42" s="170"/>
    </row>
    <row r="43" hidden="1" spans="2:26">
      <c r="B43" s="168">
        <v>119</v>
      </c>
      <c r="C43" s="168" t="s">
        <v>84</v>
      </c>
      <c r="D43" s="168" t="s">
        <v>271</v>
      </c>
      <c r="E43" s="168">
        <v>6300</v>
      </c>
      <c r="F43" s="171">
        <v>44582</v>
      </c>
      <c r="G43" s="168" t="s">
        <v>298</v>
      </c>
      <c r="H43" s="168">
        <f t="shared" si="0"/>
        <v>52.9</v>
      </c>
      <c r="J43" s="168" t="s">
        <v>251</v>
      </c>
      <c r="K43" s="168">
        <v>98</v>
      </c>
      <c r="L43" s="168" t="s">
        <v>84</v>
      </c>
      <c r="M43" s="168" t="s">
        <v>310</v>
      </c>
      <c r="N43" s="168">
        <v>6500</v>
      </c>
      <c r="O43" s="171">
        <v>44779</v>
      </c>
      <c r="P43" s="168" t="s">
        <v>286</v>
      </c>
      <c r="Q43" s="168">
        <f>ROUND(N43/K43,1)</f>
        <v>66.3</v>
      </c>
      <c r="S43" s="168" t="s">
        <v>311</v>
      </c>
      <c r="T43" s="168">
        <v>62</v>
      </c>
      <c r="U43" s="168" t="s">
        <v>84</v>
      </c>
      <c r="V43" s="168" t="s">
        <v>285</v>
      </c>
      <c r="W43" s="168">
        <v>3580</v>
      </c>
      <c r="X43" s="171">
        <v>44722</v>
      </c>
      <c r="Y43" s="168" t="s">
        <v>275</v>
      </c>
      <c r="Z43" s="168">
        <f t="shared" ref="Z43:Z53" si="5">ROUND(W43/T43,1)</f>
        <v>57.7</v>
      </c>
    </row>
    <row r="44" hidden="1" spans="2:26">
      <c r="B44" s="168">
        <v>97</v>
      </c>
      <c r="C44" s="168" t="s">
        <v>283</v>
      </c>
      <c r="D44" s="168" t="s">
        <v>271</v>
      </c>
      <c r="E44" s="168">
        <v>5300</v>
      </c>
      <c r="F44" s="171">
        <v>44576</v>
      </c>
      <c r="G44" s="168" t="s">
        <v>279</v>
      </c>
      <c r="H44" s="168">
        <f t="shared" si="0"/>
        <v>54.6</v>
      </c>
      <c r="K44" s="168">
        <v>89</v>
      </c>
      <c r="L44" s="168" t="s">
        <v>84</v>
      </c>
      <c r="M44" s="168" t="s">
        <v>312</v>
      </c>
      <c r="N44" s="168">
        <v>4800</v>
      </c>
      <c r="O44" s="171">
        <v>44779</v>
      </c>
      <c r="P44" s="168" t="s">
        <v>279</v>
      </c>
      <c r="Q44" s="168">
        <f t="shared" ref="Q44:Q112" si="6">ROUND(N44/K44,1)</f>
        <v>53.9</v>
      </c>
      <c r="T44" s="168">
        <v>56</v>
      </c>
      <c r="U44" s="168" t="s">
        <v>84</v>
      </c>
      <c r="V44" s="168" t="s">
        <v>288</v>
      </c>
      <c r="W44" s="168">
        <v>3500</v>
      </c>
      <c r="X44" s="171">
        <v>44713</v>
      </c>
      <c r="Y44" s="168" t="s">
        <v>275</v>
      </c>
      <c r="Z44" s="168">
        <f t="shared" si="5"/>
        <v>62.5</v>
      </c>
    </row>
    <row r="45" hidden="1" spans="2:26">
      <c r="B45" s="168">
        <v>93.15</v>
      </c>
      <c r="C45" s="168" t="s">
        <v>283</v>
      </c>
      <c r="D45" s="168" t="s">
        <v>278</v>
      </c>
      <c r="E45" s="168">
        <v>5100</v>
      </c>
      <c r="F45" s="171">
        <v>44567</v>
      </c>
      <c r="G45" s="168" t="s">
        <v>279</v>
      </c>
      <c r="H45" s="168">
        <f t="shared" si="0"/>
        <v>54.8</v>
      </c>
      <c r="K45" s="168">
        <v>91</v>
      </c>
      <c r="L45" s="168" t="s">
        <v>84</v>
      </c>
      <c r="M45" s="168" t="s">
        <v>313</v>
      </c>
      <c r="N45" s="168">
        <v>4700</v>
      </c>
      <c r="O45" s="171">
        <v>44775</v>
      </c>
      <c r="P45" s="168" t="s">
        <v>279</v>
      </c>
      <c r="Q45" s="168">
        <f t="shared" si="6"/>
        <v>51.6</v>
      </c>
      <c r="T45" s="168">
        <v>59</v>
      </c>
      <c r="U45" s="168" t="s">
        <v>84</v>
      </c>
      <c r="V45" s="168" t="s">
        <v>285</v>
      </c>
      <c r="W45" s="168">
        <v>3600</v>
      </c>
      <c r="X45" s="171">
        <v>44680</v>
      </c>
      <c r="Y45" s="168" t="s">
        <v>275</v>
      </c>
      <c r="Z45" s="168">
        <f t="shared" si="5"/>
        <v>61</v>
      </c>
    </row>
    <row r="46" hidden="1" spans="2:26">
      <c r="B46" s="168">
        <v>95</v>
      </c>
      <c r="C46" s="168" t="s">
        <v>84</v>
      </c>
      <c r="D46" s="168" t="s">
        <v>278</v>
      </c>
      <c r="E46" s="168">
        <v>5100</v>
      </c>
      <c r="F46" s="171">
        <v>44563</v>
      </c>
      <c r="G46" s="168" t="s">
        <v>279</v>
      </c>
      <c r="H46" s="168">
        <f t="shared" si="0"/>
        <v>53.7</v>
      </c>
      <c r="K46" s="168">
        <v>108</v>
      </c>
      <c r="L46" s="168" t="s">
        <v>84</v>
      </c>
      <c r="M46" s="168" t="s">
        <v>314</v>
      </c>
      <c r="N46" s="168">
        <v>6700</v>
      </c>
      <c r="O46" s="171">
        <v>44773</v>
      </c>
      <c r="P46" s="168" t="s">
        <v>272</v>
      </c>
      <c r="Q46" s="168">
        <f t="shared" si="6"/>
        <v>62</v>
      </c>
      <c r="T46" s="168">
        <v>56</v>
      </c>
      <c r="U46" s="168" t="s">
        <v>84</v>
      </c>
      <c r="V46" s="168" t="s">
        <v>285</v>
      </c>
      <c r="W46" s="168">
        <v>3500</v>
      </c>
      <c r="X46" s="171">
        <v>44635</v>
      </c>
      <c r="Y46" s="168" t="s">
        <v>275</v>
      </c>
      <c r="Z46" s="168">
        <f t="shared" si="5"/>
        <v>62.5</v>
      </c>
    </row>
    <row r="47" hidden="1" spans="2:26">
      <c r="B47" s="168">
        <v>91</v>
      </c>
      <c r="C47" s="168" t="s">
        <v>84</v>
      </c>
      <c r="D47" s="168" t="s">
        <v>293</v>
      </c>
      <c r="E47" s="168">
        <v>5600</v>
      </c>
      <c r="F47" s="171">
        <v>44550</v>
      </c>
      <c r="G47" s="168" t="s">
        <v>279</v>
      </c>
      <c r="H47" s="168">
        <f t="shared" si="0"/>
        <v>61.5</v>
      </c>
      <c r="K47" s="168">
        <v>90</v>
      </c>
      <c r="L47" s="168" t="s">
        <v>84</v>
      </c>
      <c r="M47" s="168" t="s">
        <v>315</v>
      </c>
      <c r="N47" s="168">
        <v>4500</v>
      </c>
      <c r="O47" s="171">
        <v>44760</v>
      </c>
      <c r="P47" s="168" t="s">
        <v>279</v>
      </c>
      <c r="Q47" s="168">
        <f t="shared" si="6"/>
        <v>50</v>
      </c>
      <c r="T47" s="168">
        <v>90</v>
      </c>
      <c r="U47" s="168" t="s">
        <v>84</v>
      </c>
      <c r="V47" s="168" t="s">
        <v>276</v>
      </c>
      <c r="W47" s="168">
        <v>4200</v>
      </c>
      <c r="X47" s="171">
        <v>44615</v>
      </c>
      <c r="Y47" s="168" t="s">
        <v>279</v>
      </c>
      <c r="Z47" s="168">
        <f t="shared" si="5"/>
        <v>46.7</v>
      </c>
    </row>
    <row r="48" hidden="1" spans="2:26">
      <c r="B48" s="168">
        <v>90</v>
      </c>
      <c r="C48" s="168" t="s">
        <v>149</v>
      </c>
      <c r="D48" s="168" t="s">
        <v>271</v>
      </c>
      <c r="E48" s="168">
        <v>5400</v>
      </c>
      <c r="F48" s="171">
        <v>44539</v>
      </c>
      <c r="G48" s="168" t="s">
        <v>279</v>
      </c>
      <c r="H48" s="168">
        <f t="shared" si="0"/>
        <v>60</v>
      </c>
      <c r="K48" s="168">
        <v>90</v>
      </c>
      <c r="L48" s="168" t="s">
        <v>84</v>
      </c>
      <c r="M48" s="168" t="s">
        <v>314</v>
      </c>
      <c r="N48" s="168">
        <v>4700</v>
      </c>
      <c r="O48" s="171">
        <v>44747</v>
      </c>
      <c r="P48" s="168" t="s">
        <v>279</v>
      </c>
      <c r="Q48" s="168">
        <f t="shared" si="6"/>
        <v>52.2</v>
      </c>
      <c r="T48" s="168">
        <v>61.82</v>
      </c>
      <c r="U48" s="168" t="s">
        <v>84</v>
      </c>
      <c r="V48" s="168" t="s">
        <v>288</v>
      </c>
      <c r="W48" s="168">
        <v>3100</v>
      </c>
      <c r="X48" s="171">
        <v>44510</v>
      </c>
      <c r="Y48" s="168" t="s">
        <v>275</v>
      </c>
      <c r="Z48" s="168">
        <f t="shared" si="5"/>
        <v>50.1</v>
      </c>
    </row>
    <row r="49" hidden="1" spans="2:26">
      <c r="B49" s="168">
        <v>119</v>
      </c>
      <c r="C49" s="168" t="s">
        <v>84</v>
      </c>
      <c r="D49" s="168" t="s">
        <v>278</v>
      </c>
      <c r="E49" s="168">
        <v>7200</v>
      </c>
      <c r="F49" s="171">
        <v>44532</v>
      </c>
      <c r="G49" s="168" t="s">
        <v>298</v>
      </c>
      <c r="H49" s="168">
        <f t="shared" si="0"/>
        <v>60.5</v>
      </c>
      <c r="K49" s="168">
        <v>67</v>
      </c>
      <c r="L49" s="168" t="s">
        <v>84</v>
      </c>
      <c r="M49" s="168" t="s">
        <v>314</v>
      </c>
      <c r="N49" s="168">
        <v>3700</v>
      </c>
      <c r="O49" s="171">
        <v>44740</v>
      </c>
      <c r="P49" s="168" t="s">
        <v>275</v>
      </c>
      <c r="Q49" s="168">
        <f t="shared" si="6"/>
        <v>55.2</v>
      </c>
      <c r="T49" s="168">
        <v>58</v>
      </c>
      <c r="U49" s="168" t="s">
        <v>84</v>
      </c>
      <c r="V49" s="168" t="s">
        <v>285</v>
      </c>
      <c r="W49" s="168">
        <v>3500</v>
      </c>
      <c r="X49" s="171">
        <v>44450</v>
      </c>
      <c r="Y49" s="168" t="s">
        <v>275</v>
      </c>
      <c r="Z49" s="168">
        <f t="shared" si="5"/>
        <v>60.3</v>
      </c>
    </row>
    <row r="50" hidden="1" spans="2:26">
      <c r="B50" s="168">
        <v>119</v>
      </c>
      <c r="C50" s="168" t="s">
        <v>84</v>
      </c>
      <c r="D50" s="168" t="s">
        <v>271</v>
      </c>
      <c r="E50" s="168">
        <v>7500</v>
      </c>
      <c r="F50" s="171">
        <v>44519</v>
      </c>
      <c r="G50" s="168" t="s">
        <v>272</v>
      </c>
      <c r="H50" s="168">
        <f t="shared" si="0"/>
        <v>63</v>
      </c>
      <c r="K50" s="168">
        <v>90</v>
      </c>
      <c r="L50" s="168" t="s">
        <v>84</v>
      </c>
      <c r="M50" s="168" t="s">
        <v>314</v>
      </c>
      <c r="N50" s="168">
        <v>4200</v>
      </c>
      <c r="O50" s="171">
        <v>44737</v>
      </c>
      <c r="P50" s="168" t="s">
        <v>279</v>
      </c>
      <c r="Q50" s="168">
        <f t="shared" si="6"/>
        <v>46.7</v>
      </c>
      <c r="T50" s="168">
        <v>61</v>
      </c>
      <c r="U50" s="168" t="s">
        <v>84</v>
      </c>
      <c r="V50" s="168" t="s">
        <v>288</v>
      </c>
      <c r="W50" s="168">
        <v>3500</v>
      </c>
      <c r="X50" s="171">
        <v>44431</v>
      </c>
      <c r="Y50" s="168" t="s">
        <v>275</v>
      </c>
      <c r="Z50" s="168">
        <f t="shared" si="5"/>
        <v>57.4</v>
      </c>
    </row>
    <row r="51" hidden="1" spans="2:26">
      <c r="B51" s="168">
        <v>89</v>
      </c>
      <c r="C51" s="168" t="s">
        <v>149</v>
      </c>
      <c r="D51" s="168" t="s">
        <v>278</v>
      </c>
      <c r="E51" s="168">
        <v>5500</v>
      </c>
      <c r="F51" s="171">
        <v>44513</v>
      </c>
      <c r="G51" s="168" t="s">
        <v>279</v>
      </c>
      <c r="H51" s="168">
        <f t="shared" si="0"/>
        <v>61.8</v>
      </c>
      <c r="K51" s="168">
        <v>108.45</v>
      </c>
      <c r="L51" s="168" t="s">
        <v>84</v>
      </c>
      <c r="M51" s="168" t="s">
        <v>310</v>
      </c>
      <c r="N51" s="168">
        <v>6700</v>
      </c>
      <c r="O51" s="171">
        <v>44732</v>
      </c>
      <c r="P51" s="168" t="s">
        <v>286</v>
      </c>
      <c r="Q51" s="168">
        <f t="shared" si="6"/>
        <v>61.8</v>
      </c>
      <c r="T51" s="168">
        <v>90</v>
      </c>
      <c r="U51" s="168" t="s">
        <v>84</v>
      </c>
      <c r="V51" s="168" t="s">
        <v>297</v>
      </c>
      <c r="W51" s="168">
        <v>4600</v>
      </c>
      <c r="X51" s="171">
        <v>44406</v>
      </c>
      <c r="Y51" s="168" t="s">
        <v>279</v>
      </c>
      <c r="Z51" s="168">
        <f t="shared" si="5"/>
        <v>51.1</v>
      </c>
    </row>
    <row r="52" hidden="1" spans="2:26">
      <c r="B52" s="168">
        <v>118.46</v>
      </c>
      <c r="C52" s="168" t="s">
        <v>84</v>
      </c>
      <c r="D52" s="168" t="s">
        <v>293</v>
      </c>
      <c r="E52" s="168">
        <v>7000</v>
      </c>
      <c r="F52" s="171">
        <v>44505</v>
      </c>
      <c r="G52" s="168" t="s">
        <v>298</v>
      </c>
      <c r="H52" s="168">
        <f t="shared" si="0"/>
        <v>59.1</v>
      </c>
      <c r="K52" s="168">
        <v>67</v>
      </c>
      <c r="L52" s="168" t="s">
        <v>84</v>
      </c>
      <c r="M52" s="168" t="s">
        <v>312</v>
      </c>
      <c r="N52" s="168">
        <v>3600</v>
      </c>
      <c r="O52" s="171">
        <v>44731</v>
      </c>
      <c r="P52" s="168" t="s">
        <v>275</v>
      </c>
      <c r="Q52" s="168">
        <f t="shared" si="6"/>
        <v>53.7</v>
      </c>
      <c r="T52" s="168">
        <v>93.74</v>
      </c>
      <c r="U52" s="168" t="s">
        <v>84</v>
      </c>
      <c r="V52" s="168" t="s">
        <v>316</v>
      </c>
      <c r="W52" s="168">
        <v>4000</v>
      </c>
      <c r="X52" s="171">
        <v>44379</v>
      </c>
      <c r="Y52" s="168" t="s">
        <v>275</v>
      </c>
      <c r="Z52" s="168">
        <f t="shared" si="5"/>
        <v>42.7</v>
      </c>
    </row>
    <row r="53" hidden="1" spans="2:26">
      <c r="B53" s="168">
        <v>93.15</v>
      </c>
      <c r="C53" s="168" t="s">
        <v>283</v>
      </c>
      <c r="D53" s="168" t="s">
        <v>271</v>
      </c>
      <c r="E53" s="168">
        <v>5800</v>
      </c>
      <c r="F53" s="171">
        <v>44499</v>
      </c>
      <c r="G53" s="168" t="s">
        <v>279</v>
      </c>
      <c r="H53" s="168">
        <f t="shared" si="0"/>
        <v>62.3</v>
      </c>
      <c r="K53" s="168">
        <v>50</v>
      </c>
      <c r="L53" s="168" t="s">
        <v>317</v>
      </c>
      <c r="M53" s="168" t="s">
        <v>318</v>
      </c>
      <c r="N53" s="168">
        <v>3600</v>
      </c>
      <c r="O53" s="171">
        <v>44728</v>
      </c>
      <c r="P53" s="168" t="s">
        <v>279</v>
      </c>
      <c r="Q53" s="168">
        <f t="shared" si="6"/>
        <v>72</v>
      </c>
      <c r="T53" s="168">
        <v>55.77</v>
      </c>
      <c r="U53" s="168" t="s">
        <v>84</v>
      </c>
      <c r="V53" s="168" t="s">
        <v>276</v>
      </c>
      <c r="W53" s="168">
        <v>3400</v>
      </c>
      <c r="X53" s="171">
        <v>44367</v>
      </c>
      <c r="Y53" s="168" t="s">
        <v>275</v>
      </c>
      <c r="Z53" s="168">
        <f t="shared" si="5"/>
        <v>61</v>
      </c>
    </row>
    <row r="54" hidden="1" spans="2:17">
      <c r="B54" s="168">
        <v>93</v>
      </c>
      <c r="C54" s="168" t="s">
        <v>283</v>
      </c>
      <c r="D54" s="168" t="s">
        <v>271</v>
      </c>
      <c r="E54" s="168">
        <v>5000</v>
      </c>
      <c r="F54" s="171">
        <v>44499</v>
      </c>
      <c r="G54" s="168" t="s">
        <v>279</v>
      </c>
      <c r="H54" s="168">
        <f t="shared" si="0"/>
        <v>53.8</v>
      </c>
      <c r="K54" s="168">
        <v>66</v>
      </c>
      <c r="L54" s="168" t="s">
        <v>84</v>
      </c>
      <c r="M54" s="168" t="s">
        <v>313</v>
      </c>
      <c r="N54" s="168">
        <v>4100</v>
      </c>
      <c r="O54" s="171">
        <v>44725</v>
      </c>
      <c r="P54" s="168" t="s">
        <v>279</v>
      </c>
      <c r="Q54" s="168">
        <f t="shared" si="6"/>
        <v>62.1</v>
      </c>
    </row>
    <row r="55" hidden="1" spans="2:17">
      <c r="B55" s="168">
        <v>92</v>
      </c>
      <c r="C55" s="168" t="s">
        <v>84</v>
      </c>
      <c r="D55" s="168" t="s">
        <v>278</v>
      </c>
      <c r="E55" s="168">
        <v>5100</v>
      </c>
      <c r="F55" s="171">
        <v>44498</v>
      </c>
      <c r="G55" s="168" t="s">
        <v>279</v>
      </c>
      <c r="H55" s="168">
        <f t="shared" si="0"/>
        <v>55.4</v>
      </c>
      <c r="K55" s="168">
        <v>50</v>
      </c>
      <c r="L55" s="168" t="s">
        <v>85</v>
      </c>
      <c r="M55" s="168" t="s">
        <v>314</v>
      </c>
      <c r="N55" s="168">
        <v>3500</v>
      </c>
      <c r="O55" s="171">
        <v>44718</v>
      </c>
      <c r="P55" s="168" t="s">
        <v>275</v>
      </c>
      <c r="Q55" s="168">
        <f t="shared" si="6"/>
        <v>70</v>
      </c>
    </row>
    <row r="56" hidden="1" spans="2:17">
      <c r="B56" s="168">
        <v>90</v>
      </c>
      <c r="C56" s="168" t="s">
        <v>84</v>
      </c>
      <c r="D56" s="168" t="s">
        <v>271</v>
      </c>
      <c r="E56" s="168">
        <v>5400</v>
      </c>
      <c r="F56" s="171">
        <v>44491</v>
      </c>
      <c r="G56" s="168" t="s">
        <v>279</v>
      </c>
      <c r="H56" s="168">
        <f t="shared" si="0"/>
        <v>60</v>
      </c>
      <c r="K56" s="168">
        <v>66</v>
      </c>
      <c r="L56" s="168" t="s">
        <v>84</v>
      </c>
      <c r="M56" s="168" t="s">
        <v>314</v>
      </c>
      <c r="N56" s="168">
        <v>3417</v>
      </c>
      <c r="O56" s="171">
        <v>44716</v>
      </c>
      <c r="P56" s="168" t="s">
        <v>275</v>
      </c>
      <c r="Q56" s="168">
        <f t="shared" si="6"/>
        <v>51.8</v>
      </c>
    </row>
    <row r="57" hidden="1" spans="2:28">
      <c r="B57" s="168">
        <v>123</v>
      </c>
      <c r="C57" s="168" t="s">
        <v>84</v>
      </c>
      <c r="D57" s="168" t="s">
        <v>293</v>
      </c>
      <c r="E57" s="168">
        <v>7000</v>
      </c>
      <c r="F57" s="171">
        <v>44485</v>
      </c>
      <c r="G57" s="168" t="s">
        <v>272</v>
      </c>
      <c r="H57" s="168">
        <f t="shared" si="0"/>
        <v>56.9</v>
      </c>
      <c r="K57" s="168">
        <v>90</v>
      </c>
      <c r="L57" s="168" t="s">
        <v>84</v>
      </c>
      <c r="M57" s="168" t="s">
        <v>314</v>
      </c>
      <c r="N57" s="168">
        <v>4500</v>
      </c>
      <c r="O57" s="171">
        <v>44710</v>
      </c>
      <c r="P57" s="168" t="s">
        <v>279</v>
      </c>
      <c r="Q57" s="168">
        <f t="shared" si="6"/>
        <v>50</v>
      </c>
      <c r="S57" s="170" t="s">
        <v>187</v>
      </c>
      <c r="T57" s="170" t="s">
        <v>264</v>
      </c>
      <c r="U57" s="170" t="s">
        <v>265</v>
      </c>
      <c r="V57" s="170" t="s">
        <v>266</v>
      </c>
      <c r="W57" s="170" t="s">
        <v>267</v>
      </c>
      <c r="X57" s="170" t="s">
        <v>268</v>
      </c>
      <c r="Y57" s="170" t="s">
        <v>52</v>
      </c>
      <c r="Z57" s="170" t="s">
        <v>269</v>
      </c>
      <c r="AA57" s="170"/>
      <c r="AB57" s="170"/>
    </row>
    <row r="58" hidden="1" spans="2:26">
      <c r="B58" s="168">
        <v>97</v>
      </c>
      <c r="C58" s="168" t="s">
        <v>283</v>
      </c>
      <c r="D58" s="168" t="s">
        <v>278</v>
      </c>
      <c r="E58" s="168">
        <v>5500</v>
      </c>
      <c r="F58" s="171">
        <v>44469</v>
      </c>
      <c r="G58" s="168" t="s">
        <v>279</v>
      </c>
      <c r="H58" s="168">
        <f t="shared" si="0"/>
        <v>56.7</v>
      </c>
      <c r="K58" s="168">
        <v>89</v>
      </c>
      <c r="L58" s="168" t="s">
        <v>84</v>
      </c>
      <c r="M58" s="168" t="s">
        <v>314</v>
      </c>
      <c r="N58" s="168">
        <v>4000</v>
      </c>
      <c r="O58" s="171">
        <v>44709</v>
      </c>
      <c r="P58" s="168" t="s">
        <v>279</v>
      </c>
      <c r="Q58" s="168">
        <f t="shared" si="6"/>
        <v>44.9</v>
      </c>
      <c r="S58" s="168" t="s">
        <v>224</v>
      </c>
      <c r="T58" s="168">
        <v>97</v>
      </c>
      <c r="U58" s="168" t="s">
        <v>84</v>
      </c>
      <c r="V58" s="168" t="s">
        <v>319</v>
      </c>
      <c r="W58" s="168">
        <v>5200</v>
      </c>
      <c r="X58" s="171">
        <v>44764</v>
      </c>
      <c r="Y58" s="168" t="s">
        <v>279</v>
      </c>
      <c r="Z58" s="168">
        <f>ROUND(W58/T58,1)</f>
        <v>53.6</v>
      </c>
    </row>
    <row r="59" hidden="1" spans="2:26">
      <c r="B59" s="168">
        <v>97</v>
      </c>
      <c r="C59" s="168" t="s">
        <v>283</v>
      </c>
      <c r="D59" s="168" t="s">
        <v>278</v>
      </c>
      <c r="E59" s="168">
        <v>5000</v>
      </c>
      <c r="F59" s="171">
        <v>44468</v>
      </c>
      <c r="G59" s="168" t="s">
        <v>279</v>
      </c>
      <c r="H59" s="168">
        <f t="shared" si="0"/>
        <v>51.5</v>
      </c>
      <c r="K59" s="168">
        <v>62.5</v>
      </c>
      <c r="L59" s="168" t="s">
        <v>149</v>
      </c>
      <c r="M59" s="168" t="s">
        <v>313</v>
      </c>
      <c r="N59" s="168">
        <v>3500</v>
      </c>
      <c r="O59" s="171">
        <v>44707</v>
      </c>
      <c r="P59" s="168" t="s">
        <v>275</v>
      </c>
      <c r="Q59" s="168">
        <f t="shared" si="6"/>
        <v>56</v>
      </c>
      <c r="T59" s="168">
        <v>65</v>
      </c>
      <c r="U59" s="168" t="s">
        <v>149</v>
      </c>
      <c r="V59" s="168" t="s">
        <v>320</v>
      </c>
      <c r="W59" s="168">
        <v>3600</v>
      </c>
      <c r="X59" s="171">
        <v>44730</v>
      </c>
      <c r="Y59" s="168" t="s">
        <v>275</v>
      </c>
      <c r="Z59" s="168">
        <f t="shared" ref="Z59:Z77" si="7">ROUND(W59/T59,1)</f>
        <v>55.4</v>
      </c>
    </row>
    <row r="60" hidden="1" spans="2:26">
      <c r="B60" s="168">
        <v>93</v>
      </c>
      <c r="C60" s="168" t="s">
        <v>283</v>
      </c>
      <c r="D60" s="168" t="s">
        <v>271</v>
      </c>
      <c r="E60" s="168">
        <v>5900</v>
      </c>
      <c r="F60" s="171">
        <v>44467</v>
      </c>
      <c r="G60" s="168" t="s">
        <v>279</v>
      </c>
      <c r="H60" s="168">
        <f t="shared" si="0"/>
        <v>63.4</v>
      </c>
      <c r="K60" s="168">
        <v>90</v>
      </c>
      <c r="L60" s="168" t="s">
        <v>84</v>
      </c>
      <c r="M60" s="168" t="s">
        <v>313</v>
      </c>
      <c r="N60" s="168">
        <v>4300</v>
      </c>
      <c r="O60" s="171">
        <v>44692</v>
      </c>
      <c r="P60" s="168" t="s">
        <v>279</v>
      </c>
      <c r="Q60" s="168">
        <f t="shared" si="6"/>
        <v>47.8</v>
      </c>
      <c r="T60" s="168">
        <v>112</v>
      </c>
      <c r="U60" s="168" t="s">
        <v>84</v>
      </c>
      <c r="V60" s="168" t="s">
        <v>321</v>
      </c>
      <c r="W60" s="168">
        <v>5800</v>
      </c>
      <c r="X60" s="171">
        <v>44678</v>
      </c>
      <c r="Y60" s="168" t="s">
        <v>286</v>
      </c>
      <c r="Z60" s="168">
        <f t="shared" si="7"/>
        <v>51.8</v>
      </c>
    </row>
    <row r="61" hidden="1" spans="2:26">
      <c r="B61" s="168">
        <v>97</v>
      </c>
      <c r="C61" s="168" t="s">
        <v>84</v>
      </c>
      <c r="D61" s="168" t="s">
        <v>278</v>
      </c>
      <c r="E61" s="168">
        <v>6000</v>
      </c>
      <c r="F61" s="171">
        <v>44466</v>
      </c>
      <c r="G61" s="168" t="s">
        <v>279</v>
      </c>
      <c r="H61" s="168">
        <f t="shared" si="0"/>
        <v>61.9</v>
      </c>
      <c r="K61" s="168">
        <v>66</v>
      </c>
      <c r="L61" s="168" t="s">
        <v>84</v>
      </c>
      <c r="M61" s="168" t="s">
        <v>314</v>
      </c>
      <c r="N61" s="168">
        <v>3700</v>
      </c>
      <c r="O61" s="171">
        <v>44684</v>
      </c>
      <c r="P61" s="168" t="s">
        <v>275</v>
      </c>
      <c r="Q61" s="168">
        <f t="shared" si="6"/>
        <v>56.1</v>
      </c>
      <c r="T61" s="168">
        <v>90</v>
      </c>
      <c r="U61" s="168" t="s">
        <v>149</v>
      </c>
      <c r="V61" s="168" t="s">
        <v>322</v>
      </c>
      <c r="W61" s="168">
        <v>4800</v>
      </c>
      <c r="X61" s="171">
        <v>44676</v>
      </c>
      <c r="Y61" s="168" t="s">
        <v>279</v>
      </c>
      <c r="Z61" s="168">
        <f t="shared" si="7"/>
        <v>53.3</v>
      </c>
    </row>
    <row r="62" hidden="1" spans="2:26">
      <c r="B62" s="168">
        <v>118</v>
      </c>
      <c r="C62" s="168" t="s">
        <v>84</v>
      </c>
      <c r="D62" s="168" t="s">
        <v>278</v>
      </c>
      <c r="E62" s="168">
        <v>6700</v>
      </c>
      <c r="F62" s="171">
        <v>44464</v>
      </c>
      <c r="G62" s="168" t="s">
        <v>298</v>
      </c>
      <c r="H62" s="168">
        <f t="shared" si="0"/>
        <v>56.8</v>
      </c>
      <c r="K62" s="168">
        <v>66</v>
      </c>
      <c r="L62" s="168" t="s">
        <v>84</v>
      </c>
      <c r="M62" s="168" t="s">
        <v>318</v>
      </c>
      <c r="N62" s="168">
        <v>3800</v>
      </c>
      <c r="O62" s="171">
        <v>44675</v>
      </c>
      <c r="P62" s="168" t="s">
        <v>275</v>
      </c>
      <c r="Q62" s="168">
        <f t="shared" si="6"/>
        <v>57.6</v>
      </c>
      <c r="T62" s="168">
        <v>60</v>
      </c>
      <c r="U62" s="168" t="s">
        <v>149</v>
      </c>
      <c r="V62" s="168" t="s">
        <v>323</v>
      </c>
      <c r="W62" s="168">
        <v>3600</v>
      </c>
      <c r="X62" s="171">
        <v>44604</v>
      </c>
      <c r="Y62" s="168" t="s">
        <v>275</v>
      </c>
      <c r="Z62" s="168">
        <f t="shared" si="7"/>
        <v>60</v>
      </c>
    </row>
    <row r="63" hidden="1" spans="2:26">
      <c r="B63" s="168">
        <v>94</v>
      </c>
      <c r="C63" s="168" t="s">
        <v>283</v>
      </c>
      <c r="D63" s="168" t="s">
        <v>278</v>
      </c>
      <c r="E63" s="168">
        <v>5500</v>
      </c>
      <c r="F63" s="171">
        <v>44462</v>
      </c>
      <c r="G63" s="168" t="s">
        <v>279</v>
      </c>
      <c r="H63" s="168">
        <f t="shared" si="0"/>
        <v>58.5</v>
      </c>
      <c r="K63" s="168">
        <v>90</v>
      </c>
      <c r="L63" s="168" t="s">
        <v>84</v>
      </c>
      <c r="M63" s="168" t="s">
        <v>314</v>
      </c>
      <c r="N63" s="168">
        <v>4300</v>
      </c>
      <c r="O63" s="171">
        <v>44674</v>
      </c>
      <c r="P63" s="168" t="s">
        <v>279</v>
      </c>
      <c r="Q63" s="168">
        <f t="shared" si="6"/>
        <v>47.8</v>
      </c>
      <c r="T63" s="168">
        <v>92</v>
      </c>
      <c r="U63" s="168" t="s">
        <v>84</v>
      </c>
      <c r="V63" s="168" t="s">
        <v>312</v>
      </c>
      <c r="W63" s="168">
        <v>4800</v>
      </c>
      <c r="X63" s="171">
        <v>44585</v>
      </c>
      <c r="Y63" s="168" t="s">
        <v>279</v>
      </c>
      <c r="Z63" s="168">
        <f t="shared" si="7"/>
        <v>52.2</v>
      </c>
    </row>
    <row r="64" hidden="1" spans="2:26">
      <c r="B64" s="168">
        <v>120</v>
      </c>
      <c r="C64" s="168" t="s">
        <v>84</v>
      </c>
      <c r="D64" s="168" t="s">
        <v>271</v>
      </c>
      <c r="E64" s="168">
        <v>7000</v>
      </c>
      <c r="F64" s="171">
        <v>44458</v>
      </c>
      <c r="G64" s="168" t="s">
        <v>298</v>
      </c>
      <c r="H64" s="168">
        <f t="shared" si="0"/>
        <v>58.3</v>
      </c>
      <c r="K64" s="168">
        <v>90</v>
      </c>
      <c r="L64" s="168" t="s">
        <v>84</v>
      </c>
      <c r="M64" s="168" t="s">
        <v>313</v>
      </c>
      <c r="N64" s="168">
        <v>4700</v>
      </c>
      <c r="O64" s="171">
        <v>44670</v>
      </c>
      <c r="P64" s="168" t="s">
        <v>279</v>
      </c>
      <c r="Q64" s="168">
        <f t="shared" si="6"/>
        <v>52.2</v>
      </c>
      <c r="T64" s="168">
        <v>60</v>
      </c>
      <c r="U64" s="168" t="s">
        <v>149</v>
      </c>
      <c r="V64" s="168" t="s">
        <v>323</v>
      </c>
      <c r="W64" s="168">
        <v>3600</v>
      </c>
      <c r="X64" s="171">
        <v>44604</v>
      </c>
      <c r="Y64" s="168" t="s">
        <v>275</v>
      </c>
      <c r="Z64" s="168">
        <f t="shared" si="7"/>
        <v>60</v>
      </c>
    </row>
    <row r="65" hidden="1" spans="2:26">
      <c r="B65" s="168">
        <v>93</v>
      </c>
      <c r="C65" s="168" t="s">
        <v>84</v>
      </c>
      <c r="D65" s="168" t="s">
        <v>271</v>
      </c>
      <c r="E65" s="168">
        <v>5600</v>
      </c>
      <c r="F65" s="171">
        <v>44455</v>
      </c>
      <c r="G65" s="168" t="s">
        <v>279</v>
      </c>
      <c r="H65" s="168">
        <f t="shared" si="0"/>
        <v>60.2</v>
      </c>
      <c r="K65" s="168">
        <v>90</v>
      </c>
      <c r="L65" s="168" t="s">
        <v>84</v>
      </c>
      <c r="M65" s="168" t="s">
        <v>315</v>
      </c>
      <c r="N65" s="168">
        <v>4300</v>
      </c>
      <c r="O65" s="171">
        <v>44664</v>
      </c>
      <c r="P65" s="168" t="s">
        <v>279</v>
      </c>
      <c r="Q65" s="168">
        <f t="shared" si="6"/>
        <v>47.8</v>
      </c>
      <c r="T65" s="168">
        <v>92</v>
      </c>
      <c r="U65" s="168" t="s">
        <v>84</v>
      </c>
      <c r="V65" s="168" t="s">
        <v>312</v>
      </c>
      <c r="W65" s="168">
        <v>4800</v>
      </c>
      <c r="X65" s="171">
        <v>44585</v>
      </c>
      <c r="Y65" s="168" t="s">
        <v>279</v>
      </c>
      <c r="Z65" s="168">
        <f t="shared" si="7"/>
        <v>52.2</v>
      </c>
    </row>
    <row r="66" hidden="1" spans="2:26">
      <c r="B66" s="168">
        <v>93</v>
      </c>
      <c r="C66" s="168" t="s">
        <v>283</v>
      </c>
      <c r="D66" s="168" t="s">
        <v>271</v>
      </c>
      <c r="E66" s="168">
        <v>6000</v>
      </c>
      <c r="F66" s="171">
        <v>44448</v>
      </c>
      <c r="G66" s="168" t="s">
        <v>279</v>
      </c>
      <c r="H66" s="168">
        <f t="shared" si="0"/>
        <v>64.5</v>
      </c>
      <c r="K66" s="168">
        <v>90</v>
      </c>
      <c r="L66" s="168" t="s">
        <v>84</v>
      </c>
      <c r="M66" s="168" t="s">
        <v>313</v>
      </c>
      <c r="N66" s="168">
        <v>4800</v>
      </c>
      <c r="O66" s="171">
        <v>44662</v>
      </c>
      <c r="P66" s="168" t="s">
        <v>279</v>
      </c>
      <c r="Q66" s="168">
        <f t="shared" si="6"/>
        <v>53.3</v>
      </c>
      <c r="T66" s="168">
        <v>62</v>
      </c>
      <c r="U66" s="168" t="s">
        <v>149</v>
      </c>
      <c r="V66" s="168" t="s">
        <v>320</v>
      </c>
      <c r="W66" s="168">
        <v>3400</v>
      </c>
      <c r="X66" s="171">
        <v>44583</v>
      </c>
      <c r="Y66" s="168" t="s">
        <v>275</v>
      </c>
      <c r="Z66" s="168">
        <f t="shared" si="7"/>
        <v>54.8</v>
      </c>
    </row>
    <row r="67" hidden="1" spans="2:26">
      <c r="B67" s="168">
        <v>93</v>
      </c>
      <c r="C67" s="168" t="s">
        <v>283</v>
      </c>
      <c r="D67" s="168" t="s">
        <v>278</v>
      </c>
      <c r="E67" s="168">
        <v>5600</v>
      </c>
      <c r="F67" s="171">
        <v>44443</v>
      </c>
      <c r="G67" s="168" t="s">
        <v>279</v>
      </c>
      <c r="H67" s="168">
        <f t="shared" si="0"/>
        <v>60.2</v>
      </c>
      <c r="K67" s="168">
        <v>90</v>
      </c>
      <c r="L67" s="168" t="s">
        <v>84</v>
      </c>
      <c r="M67" s="168" t="s">
        <v>314</v>
      </c>
      <c r="N67" s="168">
        <v>4200</v>
      </c>
      <c r="O67" s="171">
        <v>44657</v>
      </c>
      <c r="P67" s="168" t="s">
        <v>279</v>
      </c>
      <c r="Q67" s="168">
        <f t="shared" si="6"/>
        <v>46.7</v>
      </c>
      <c r="T67" s="168">
        <v>72</v>
      </c>
      <c r="U67" s="168" t="s">
        <v>324</v>
      </c>
      <c r="V67" s="168" t="s">
        <v>323</v>
      </c>
      <c r="W67" s="168">
        <v>3600</v>
      </c>
      <c r="X67" s="171">
        <v>44512</v>
      </c>
      <c r="Y67" s="168" t="s">
        <v>275</v>
      </c>
      <c r="Z67" s="168">
        <f t="shared" si="7"/>
        <v>50</v>
      </c>
    </row>
    <row r="68" hidden="1" spans="2:26">
      <c r="B68" s="168">
        <v>94</v>
      </c>
      <c r="C68" s="168" t="s">
        <v>283</v>
      </c>
      <c r="D68" s="168" t="s">
        <v>278</v>
      </c>
      <c r="E68" s="168">
        <v>5300</v>
      </c>
      <c r="F68" s="171">
        <v>44442</v>
      </c>
      <c r="G68" s="168" t="s">
        <v>279</v>
      </c>
      <c r="H68" s="168">
        <f t="shared" si="0"/>
        <v>56.4</v>
      </c>
      <c r="K68" s="168">
        <v>98</v>
      </c>
      <c r="L68" s="168" t="s">
        <v>84</v>
      </c>
      <c r="M68" s="168" t="s">
        <v>315</v>
      </c>
      <c r="N68" s="168">
        <v>5700</v>
      </c>
      <c r="O68" s="171">
        <v>44656</v>
      </c>
      <c r="P68" s="168" t="s">
        <v>279</v>
      </c>
      <c r="Q68" s="168">
        <f t="shared" si="6"/>
        <v>58.2</v>
      </c>
      <c r="T68" s="168">
        <v>92.52</v>
      </c>
      <c r="U68" s="168" t="s">
        <v>149</v>
      </c>
      <c r="V68" s="168" t="s">
        <v>312</v>
      </c>
      <c r="W68" s="168">
        <v>4300</v>
      </c>
      <c r="X68" s="171">
        <v>44509</v>
      </c>
      <c r="Y68" s="168" t="s">
        <v>279</v>
      </c>
      <c r="Z68" s="168">
        <f t="shared" si="7"/>
        <v>46.5</v>
      </c>
    </row>
    <row r="69" hidden="1" spans="2:26">
      <c r="B69" s="168">
        <v>97</v>
      </c>
      <c r="C69" s="168" t="s">
        <v>84</v>
      </c>
      <c r="D69" s="168" t="s">
        <v>293</v>
      </c>
      <c r="E69" s="168">
        <v>5800</v>
      </c>
      <c r="F69" s="171">
        <v>44436</v>
      </c>
      <c r="G69" s="168" t="s">
        <v>279</v>
      </c>
      <c r="H69" s="168">
        <f t="shared" si="0"/>
        <v>59.8</v>
      </c>
      <c r="K69" s="168">
        <v>103</v>
      </c>
      <c r="L69" s="168" t="s">
        <v>84</v>
      </c>
      <c r="M69" s="168" t="s">
        <v>315</v>
      </c>
      <c r="N69" s="168">
        <v>5600</v>
      </c>
      <c r="O69" s="171">
        <v>44654</v>
      </c>
      <c r="P69" s="168" t="s">
        <v>298</v>
      </c>
      <c r="Q69" s="168">
        <f t="shared" si="6"/>
        <v>54.4</v>
      </c>
      <c r="T69" s="168">
        <v>60.07</v>
      </c>
      <c r="U69" s="168" t="s">
        <v>149</v>
      </c>
      <c r="V69" s="168" t="s">
        <v>320</v>
      </c>
      <c r="W69" s="168">
        <v>3500</v>
      </c>
      <c r="X69" s="171">
        <v>44507</v>
      </c>
      <c r="Y69" s="168" t="s">
        <v>275</v>
      </c>
      <c r="Z69" s="168">
        <f t="shared" si="7"/>
        <v>58.3</v>
      </c>
    </row>
    <row r="70" hidden="1" spans="2:26">
      <c r="B70" s="168">
        <v>93</v>
      </c>
      <c r="C70" s="168" t="s">
        <v>149</v>
      </c>
      <c r="D70" s="168" t="s">
        <v>278</v>
      </c>
      <c r="E70" s="168">
        <v>5000</v>
      </c>
      <c r="F70" s="171">
        <v>44436</v>
      </c>
      <c r="G70" s="168" t="s">
        <v>279</v>
      </c>
      <c r="H70" s="168">
        <f t="shared" si="0"/>
        <v>53.8</v>
      </c>
      <c r="K70" s="168">
        <v>87.32</v>
      </c>
      <c r="L70" s="168" t="s">
        <v>84</v>
      </c>
      <c r="M70" s="168" t="s">
        <v>312</v>
      </c>
      <c r="N70" s="168">
        <v>4200</v>
      </c>
      <c r="O70" s="171">
        <v>44649</v>
      </c>
      <c r="P70" s="168" t="s">
        <v>279</v>
      </c>
      <c r="Q70" s="168">
        <f t="shared" si="6"/>
        <v>48.1</v>
      </c>
      <c r="T70" s="168">
        <v>94</v>
      </c>
      <c r="U70" s="168" t="s">
        <v>84</v>
      </c>
      <c r="V70" s="168" t="s">
        <v>321</v>
      </c>
      <c r="W70" s="168">
        <v>4300</v>
      </c>
      <c r="X70" s="171">
        <v>44493</v>
      </c>
      <c r="Y70" s="168" t="s">
        <v>295</v>
      </c>
      <c r="Z70" s="168">
        <f t="shared" si="7"/>
        <v>45.7</v>
      </c>
    </row>
    <row r="71" hidden="1" spans="2:26">
      <c r="B71" s="168">
        <v>120</v>
      </c>
      <c r="C71" s="168" t="s">
        <v>84</v>
      </c>
      <c r="D71" s="168" t="s">
        <v>271</v>
      </c>
      <c r="E71" s="168">
        <v>6900</v>
      </c>
      <c r="F71" s="171">
        <v>44431</v>
      </c>
      <c r="G71" s="168" t="s">
        <v>279</v>
      </c>
      <c r="H71" s="168">
        <f t="shared" si="0"/>
        <v>57.5</v>
      </c>
      <c r="K71" s="168">
        <v>90</v>
      </c>
      <c r="L71" s="168" t="s">
        <v>84</v>
      </c>
      <c r="M71" s="168" t="s">
        <v>318</v>
      </c>
      <c r="N71" s="168">
        <v>3900</v>
      </c>
      <c r="O71" s="171">
        <v>44631</v>
      </c>
      <c r="P71" s="168" t="s">
        <v>279</v>
      </c>
      <c r="Q71" s="168">
        <f t="shared" si="6"/>
        <v>43.3</v>
      </c>
      <c r="T71" s="168">
        <v>98</v>
      </c>
      <c r="U71" s="168" t="s">
        <v>84</v>
      </c>
      <c r="V71" s="168" t="s">
        <v>322</v>
      </c>
      <c r="W71" s="168">
        <v>4500</v>
      </c>
      <c r="X71" s="171">
        <v>44479</v>
      </c>
      <c r="Y71" s="168" t="s">
        <v>279</v>
      </c>
      <c r="Z71" s="168">
        <f t="shared" si="7"/>
        <v>45.9</v>
      </c>
    </row>
    <row r="72" hidden="1" spans="2:26">
      <c r="B72" s="168">
        <v>93</v>
      </c>
      <c r="C72" s="168" t="s">
        <v>283</v>
      </c>
      <c r="D72" s="168" t="s">
        <v>271</v>
      </c>
      <c r="E72" s="168">
        <v>5500</v>
      </c>
      <c r="F72" s="171">
        <v>44431</v>
      </c>
      <c r="G72" s="168" t="s">
        <v>279</v>
      </c>
      <c r="H72" s="168">
        <f t="shared" si="0"/>
        <v>59.1</v>
      </c>
      <c r="K72" s="168">
        <v>90</v>
      </c>
      <c r="L72" s="168" t="s">
        <v>84</v>
      </c>
      <c r="M72" s="168" t="s">
        <v>312</v>
      </c>
      <c r="N72" s="168">
        <v>4500</v>
      </c>
      <c r="O72" s="171">
        <v>44631</v>
      </c>
      <c r="P72" s="168" t="s">
        <v>279</v>
      </c>
      <c r="Q72" s="168">
        <f t="shared" si="6"/>
        <v>50</v>
      </c>
      <c r="T72" s="168">
        <v>128</v>
      </c>
      <c r="U72" s="168" t="s">
        <v>84</v>
      </c>
      <c r="V72" s="168" t="s">
        <v>320</v>
      </c>
      <c r="W72" s="168">
        <v>6200</v>
      </c>
      <c r="X72" s="171">
        <v>44438</v>
      </c>
      <c r="Y72" s="168" t="s">
        <v>286</v>
      </c>
      <c r="Z72" s="168">
        <f t="shared" si="7"/>
        <v>48.4</v>
      </c>
    </row>
    <row r="73" hidden="1" spans="2:26">
      <c r="B73" s="168">
        <v>89.33</v>
      </c>
      <c r="C73" s="168" t="s">
        <v>149</v>
      </c>
      <c r="D73" s="168" t="s">
        <v>278</v>
      </c>
      <c r="E73" s="168">
        <v>5300</v>
      </c>
      <c r="F73" s="171">
        <v>44430</v>
      </c>
      <c r="G73" s="168" t="s">
        <v>279</v>
      </c>
      <c r="H73" s="168">
        <f t="shared" si="0"/>
        <v>59.3</v>
      </c>
      <c r="K73" s="168">
        <v>90</v>
      </c>
      <c r="L73" s="168" t="s">
        <v>84</v>
      </c>
      <c r="M73" s="168" t="s">
        <v>318</v>
      </c>
      <c r="N73" s="168">
        <v>4700</v>
      </c>
      <c r="O73" s="171">
        <v>44627</v>
      </c>
      <c r="P73" s="168" t="s">
        <v>279</v>
      </c>
      <c r="Q73" s="168">
        <f t="shared" si="6"/>
        <v>52.2</v>
      </c>
      <c r="T73" s="168">
        <v>93</v>
      </c>
      <c r="U73" s="168" t="s">
        <v>84</v>
      </c>
      <c r="V73" s="168" t="s">
        <v>321</v>
      </c>
      <c r="W73" s="168">
        <v>5000</v>
      </c>
      <c r="X73" s="171">
        <v>44429</v>
      </c>
      <c r="Y73" s="168" t="s">
        <v>279</v>
      </c>
      <c r="Z73" s="168">
        <f t="shared" si="7"/>
        <v>53.8</v>
      </c>
    </row>
    <row r="74" hidden="1" spans="2:26">
      <c r="B74" s="168">
        <v>89</v>
      </c>
      <c r="C74" s="168" t="s">
        <v>149</v>
      </c>
      <c r="D74" s="168" t="s">
        <v>293</v>
      </c>
      <c r="E74" s="168">
        <v>5400</v>
      </c>
      <c r="F74" s="171">
        <v>44430</v>
      </c>
      <c r="G74" s="168" t="s">
        <v>279</v>
      </c>
      <c r="H74" s="168">
        <f t="shared" si="0"/>
        <v>60.7</v>
      </c>
      <c r="K74" s="168">
        <v>63</v>
      </c>
      <c r="L74" s="168" t="s">
        <v>149</v>
      </c>
      <c r="M74" s="168" t="s">
        <v>314</v>
      </c>
      <c r="N74" s="168">
        <v>3800</v>
      </c>
      <c r="O74" s="171">
        <v>44619</v>
      </c>
      <c r="P74" s="168" t="s">
        <v>275</v>
      </c>
      <c r="Q74" s="168">
        <f t="shared" si="6"/>
        <v>60.3</v>
      </c>
      <c r="T74" s="168">
        <v>92</v>
      </c>
      <c r="U74" s="168" t="s">
        <v>84</v>
      </c>
      <c r="V74" s="168" t="s">
        <v>321</v>
      </c>
      <c r="W74" s="168">
        <v>4500</v>
      </c>
      <c r="X74" s="171">
        <v>44411</v>
      </c>
      <c r="Y74" s="168" t="s">
        <v>279</v>
      </c>
      <c r="Z74" s="168">
        <f t="shared" si="7"/>
        <v>48.9</v>
      </c>
    </row>
    <row r="75" hidden="1" spans="2:26">
      <c r="B75" s="168">
        <v>94</v>
      </c>
      <c r="C75" s="168" t="s">
        <v>84</v>
      </c>
      <c r="D75" s="168" t="s">
        <v>278</v>
      </c>
      <c r="E75" s="168">
        <v>5100</v>
      </c>
      <c r="F75" s="171">
        <v>44426</v>
      </c>
      <c r="G75" s="168" t="s">
        <v>279</v>
      </c>
      <c r="H75" s="168">
        <f t="shared" si="0"/>
        <v>54.3</v>
      </c>
      <c r="K75" s="168">
        <v>90</v>
      </c>
      <c r="L75" s="168" t="s">
        <v>84</v>
      </c>
      <c r="M75" s="168" t="s">
        <v>315</v>
      </c>
      <c r="N75" s="168">
        <v>4200</v>
      </c>
      <c r="O75" s="171">
        <v>44609</v>
      </c>
      <c r="P75" s="168" t="s">
        <v>279</v>
      </c>
      <c r="Q75" s="168">
        <f t="shared" si="6"/>
        <v>46.7</v>
      </c>
      <c r="T75" s="168">
        <v>94</v>
      </c>
      <c r="U75" s="168" t="s">
        <v>149</v>
      </c>
      <c r="V75" s="168" t="s">
        <v>314</v>
      </c>
      <c r="W75" s="168">
        <v>4500</v>
      </c>
      <c r="X75" s="171">
        <v>44383</v>
      </c>
      <c r="Y75" s="168" t="s">
        <v>279</v>
      </c>
      <c r="Z75" s="168">
        <f t="shared" si="7"/>
        <v>47.9</v>
      </c>
    </row>
    <row r="76" hidden="1" spans="2:26">
      <c r="B76" s="168">
        <v>94</v>
      </c>
      <c r="C76" s="168" t="s">
        <v>283</v>
      </c>
      <c r="D76" s="168" t="s">
        <v>278</v>
      </c>
      <c r="E76" s="168">
        <v>5100</v>
      </c>
      <c r="F76" s="171">
        <v>44426</v>
      </c>
      <c r="G76" s="168" t="s">
        <v>279</v>
      </c>
      <c r="H76" s="168">
        <f t="shared" si="0"/>
        <v>54.3</v>
      </c>
      <c r="K76" s="168">
        <v>67</v>
      </c>
      <c r="L76" s="168" t="s">
        <v>84</v>
      </c>
      <c r="M76" s="168" t="s">
        <v>313</v>
      </c>
      <c r="N76" s="168">
        <v>3300</v>
      </c>
      <c r="O76" s="171">
        <v>44608</v>
      </c>
      <c r="P76" s="168" t="s">
        <v>275</v>
      </c>
      <c r="Q76" s="168">
        <f t="shared" si="6"/>
        <v>49.3</v>
      </c>
      <c r="T76" s="168">
        <v>93</v>
      </c>
      <c r="U76" s="168" t="s">
        <v>149</v>
      </c>
      <c r="V76" s="168" t="s">
        <v>313</v>
      </c>
      <c r="W76" s="168">
        <v>3500</v>
      </c>
      <c r="X76" s="171">
        <v>44368</v>
      </c>
      <c r="Y76" s="168" t="s">
        <v>279</v>
      </c>
      <c r="Z76" s="168">
        <f t="shared" si="7"/>
        <v>37.6</v>
      </c>
    </row>
    <row r="77" hidden="1" spans="2:26">
      <c r="B77" s="168">
        <v>90</v>
      </c>
      <c r="C77" s="168" t="s">
        <v>149</v>
      </c>
      <c r="D77" s="168" t="s">
        <v>271</v>
      </c>
      <c r="E77" s="168">
        <v>5000</v>
      </c>
      <c r="F77" s="171">
        <v>44423</v>
      </c>
      <c r="G77" s="168" t="s">
        <v>279</v>
      </c>
      <c r="H77" s="168">
        <f t="shared" si="0"/>
        <v>55.6</v>
      </c>
      <c r="K77" s="168">
        <v>63</v>
      </c>
      <c r="L77" s="168" t="s">
        <v>324</v>
      </c>
      <c r="M77" s="168" t="s">
        <v>314</v>
      </c>
      <c r="N77" s="168">
        <v>3400</v>
      </c>
      <c r="O77" s="171">
        <v>44607</v>
      </c>
      <c r="P77" s="168" t="s">
        <v>275</v>
      </c>
      <c r="Q77" s="168">
        <f t="shared" si="6"/>
        <v>54</v>
      </c>
      <c r="T77" s="168">
        <v>70</v>
      </c>
      <c r="U77" s="168" t="s">
        <v>149</v>
      </c>
      <c r="V77" s="168" t="s">
        <v>325</v>
      </c>
      <c r="W77" s="168">
        <v>3400</v>
      </c>
      <c r="X77" s="171">
        <v>44357</v>
      </c>
      <c r="Y77" s="168" t="s">
        <v>275</v>
      </c>
      <c r="Z77" s="168">
        <f t="shared" si="7"/>
        <v>48.6</v>
      </c>
    </row>
    <row r="78" hidden="1" spans="2:17">
      <c r="B78" s="168">
        <v>97</v>
      </c>
      <c r="C78" s="168" t="s">
        <v>283</v>
      </c>
      <c r="D78" s="168" t="s">
        <v>271</v>
      </c>
      <c r="E78" s="168">
        <v>5200</v>
      </c>
      <c r="F78" s="171">
        <v>44415</v>
      </c>
      <c r="G78" s="168" t="s">
        <v>279</v>
      </c>
      <c r="H78" s="168">
        <f t="shared" si="0"/>
        <v>53.6</v>
      </c>
      <c r="K78" s="168">
        <v>66</v>
      </c>
      <c r="L78" s="168" t="s">
        <v>84</v>
      </c>
      <c r="M78" s="168" t="s">
        <v>315</v>
      </c>
      <c r="N78" s="168">
        <v>3500</v>
      </c>
      <c r="O78" s="171">
        <v>44602</v>
      </c>
      <c r="P78" s="168" t="s">
        <v>275</v>
      </c>
      <c r="Q78" s="168">
        <f t="shared" si="6"/>
        <v>53</v>
      </c>
    </row>
    <row r="79" hidden="1" spans="2:17">
      <c r="B79" s="168">
        <v>120</v>
      </c>
      <c r="C79" s="168" t="s">
        <v>84</v>
      </c>
      <c r="D79" s="168" t="s">
        <v>293</v>
      </c>
      <c r="E79" s="168">
        <v>6500</v>
      </c>
      <c r="F79" s="171">
        <v>44412</v>
      </c>
      <c r="G79" s="168" t="s">
        <v>298</v>
      </c>
      <c r="H79" s="168">
        <f t="shared" si="0"/>
        <v>54.2</v>
      </c>
      <c r="K79" s="168">
        <v>50</v>
      </c>
      <c r="L79" s="168" t="s">
        <v>324</v>
      </c>
      <c r="M79" s="168" t="s">
        <v>314</v>
      </c>
      <c r="N79" s="168">
        <v>3200</v>
      </c>
      <c r="O79" s="171">
        <v>44598</v>
      </c>
      <c r="P79" s="168" t="s">
        <v>275</v>
      </c>
      <c r="Q79" s="168">
        <f t="shared" si="6"/>
        <v>64</v>
      </c>
    </row>
    <row r="80" hidden="1" spans="2:28">
      <c r="B80" s="168">
        <v>94</v>
      </c>
      <c r="C80" s="168" t="s">
        <v>84</v>
      </c>
      <c r="D80" s="168" t="s">
        <v>278</v>
      </c>
      <c r="E80" s="168">
        <v>5000</v>
      </c>
      <c r="F80" s="171">
        <v>44411</v>
      </c>
      <c r="G80" s="168" t="s">
        <v>279</v>
      </c>
      <c r="H80" s="168">
        <f t="shared" si="0"/>
        <v>53.2</v>
      </c>
      <c r="K80" s="168">
        <v>90</v>
      </c>
      <c r="L80" s="168" t="s">
        <v>84</v>
      </c>
      <c r="M80" s="168" t="s">
        <v>315</v>
      </c>
      <c r="N80" s="168">
        <v>4300</v>
      </c>
      <c r="O80" s="171">
        <v>44582</v>
      </c>
      <c r="P80" s="168" t="s">
        <v>279</v>
      </c>
      <c r="Q80" s="168">
        <f t="shared" si="6"/>
        <v>47.8</v>
      </c>
      <c r="S80" s="170" t="s">
        <v>187</v>
      </c>
      <c r="T80" s="170" t="s">
        <v>264</v>
      </c>
      <c r="U80" s="170" t="s">
        <v>265</v>
      </c>
      <c r="V80" s="170" t="s">
        <v>266</v>
      </c>
      <c r="W80" s="170" t="s">
        <v>267</v>
      </c>
      <c r="X80" s="170" t="s">
        <v>268</v>
      </c>
      <c r="Y80" s="170" t="s">
        <v>52</v>
      </c>
      <c r="Z80" s="170" t="s">
        <v>269</v>
      </c>
      <c r="AA80" s="170"/>
      <c r="AB80" s="170"/>
    </row>
    <row r="81" hidden="1" spans="2:26">
      <c r="B81" s="168">
        <v>91</v>
      </c>
      <c r="C81" s="168" t="s">
        <v>149</v>
      </c>
      <c r="D81" s="168" t="s">
        <v>278</v>
      </c>
      <c r="E81" s="168">
        <v>5600</v>
      </c>
      <c r="F81" s="171">
        <v>44410</v>
      </c>
      <c r="G81" s="168" t="s">
        <v>279</v>
      </c>
      <c r="H81" s="168">
        <f t="shared" si="0"/>
        <v>61.5</v>
      </c>
      <c r="K81" s="168">
        <v>89.6</v>
      </c>
      <c r="L81" s="168" t="s">
        <v>149</v>
      </c>
      <c r="M81" s="168" t="s">
        <v>312</v>
      </c>
      <c r="N81" s="168">
        <v>5100</v>
      </c>
      <c r="O81" s="171">
        <v>44579</v>
      </c>
      <c r="P81" s="168" t="s">
        <v>279</v>
      </c>
      <c r="Q81" s="168">
        <f t="shared" si="6"/>
        <v>56.9</v>
      </c>
      <c r="S81" s="168" t="s">
        <v>198</v>
      </c>
      <c r="T81" s="168">
        <v>108</v>
      </c>
      <c r="U81" s="168" t="s">
        <v>84</v>
      </c>
      <c r="V81" s="168" t="s">
        <v>313</v>
      </c>
      <c r="W81" s="168">
        <v>6300</v>
      </c>
      <c r="X81" s="171">
        <v>44781</v>
      </c>
      <c r="Y81" s="168" t="s">
        <v>298</v>
      </c>
      <c r="Z81" s="168">
        <f t="shared" ref="Z81:Z162" si="8">ROUND(W81/T81,1)</f>
        <v>58.3</v>
      </c>
    </row>
    <row r="82" hidden="1" spans="2:26">
      <c r="B82" s="168">
        <v>94</v>
      </c>
      <c r="C82" s="168" t="s">
        <v>283</v>
      </c>
      <c r="D82" s="168" t="s">
        <v>271</v>
      </c>
      <c r="E82" s="168">
        <v>4900</v>
      </c>
      <c r="F82" s="171">
        <v>44410</v>
      </c>
      <c r="G82" s="168" t="s">
        <v>279</v>
      </c>
      <c r="H82" s="168">
        <f t="shared" si="0"/>
        <v>52.1</v>
      </c>
      <c r="K82" s="168">
        <v>66</v>
      </c>
      <c r="L82" s="168" t="s">
        <v>84</v>
      </c>
      <c r="M82" s="168" t="s">
        <v>315</v>
      </c>
      <c r="N82" s="168">
        <v>3200</v>
      </c>
      <c r="O82" s="171">
        <v>44579</v>
      </c>
      <c r="P82" s="168" t="s">
        <v>275</v>
      </c>
      <c r="Q82" s="168">
        <f t="shared" si="6"/>
        <v>48.5</v>
      </c>
      <c r="T82" s="168">
        <v>80</v>
      </c>
      <c r="U82" s="168" t="s">
        <v>84</v>
      </c>
      <c r="V82" s="168" t="s">
        <v>312</v>
      </c>
      <c r="W82" s="168">
        <v>5500</v>
      </c>
      <c r="X82" s="171">
        <v>44781</v>
      </c>
      <c r="Y82" s="168" t="s">
        <v>279</v>
      </c>
      <c r="Z82" s="168">
        <f t="shared" si="8"/>
        <v>68.8</v>
      </c>
    </row>
    <row r="83" hidden="1" spans="2:26">
      <c r="B83" s="168">
        <v>118</v>
      </c>
      <c r="C83" s="168" t="s">
        <v>84</v>
      </c>
      <c r="D83" s="168" t="s">
        <v>271</v>
      </c>
      <c r="E83" s="168">
        <v>6000</v>
      </c>
      <c r="F83" s="171">
        <v>44409</v>
      </c>
      <c r="G83" s="168" t="s">
        <v>298</v>
      </c>
      <c r="H83" s="168">
        <f t="shared" si="0"/>
        <v>50.8</v>
      </c>
      <c r="K83" s="168">
        <v>90</v>
      </c>
      <c r="L83" s="168" t="s">
        <v>84</v>
      </c>
      <c r="M83" s="168" t="s">
        <v>313</v>
      </c>
      <c r="N83" s="168">
        <v>4200</v>
      </c>
      <c r="O83" s="171">
        <v>44575</v>
      </c>
      <c r="P83" s="168" t="s">
        <v>279</v>
      </c>
      <c r="Q83" s="168">
        <f t="shared" si="6"/>
        <v>46.7</v>
      </c>
      <c r="T83" s="168">
        <v>49.3</v>
      </c>
      <c r="U83" s="168" t="s">
        <v>326</v>
      </c>
      <c r="V83" s="168" t="s">
        <v>312</v>
      </c>
      <c r="W83" s="168">
        <v>3800</v>
      </c>
      <c r="X83" s="171">
        <v>44777</v>
      </c>
      <c r="Y83" s="168" t="s">
        <v>275</v>
      </c>
      <c r="Z83" s="168">
        <f t="shared" si="8"/>
        <v>77.1</v>
      </c>
    </row>
    <row r="84" hidden="1" spans="2:26">
      <c r="B84" s="168">
        <v>97</v>
      </c>
      <c r="C84" s="168" t="s">
        <v>283</v>
      </c>
      <c r="D84" s="168" t="s">
        <v>271</v>
      </c>
      <c r="E84" s="168">
        <v>5200</v>
      </c>
      <c r="F84" s="171">
        <v>44401</v>
      </c>
      <c r="G84" s="168" t="s">
        <v>279</v>
      </c>
      <c r="H84" s="168">
        <f t="shared" si="0"/>
        <v>53.6</v>
      </c>
      <c r="K84" s="168">
        <v>63</v>
      </c>
      <c r="L84" s="168" t="s">
        <v>149</v>
      </c>
      <c r="M84" s="168" t="s">
        <v>314</v>
      </c>
      <c r="N84" s="168">
        <v>3400</v>
      </c>
      <c r="O84" s="171">
        <v>44573</v>
      </c>
      <c r="P84" s="168" t="s">
        <v>275</v>
      </c>
      <c r="Q84" s="168">
        <f t="shared" si="6"/>
        <v>54</v>
      </c>
      <c r="T84" s="168">
        <v>78</v>
      </c>
      <c r="U84" s="168" t="s">
        <v>84</v>
      </c>
      <c r="V84" s="168" t="s">
        <v>313</v>
      </c>
      <c r="W84" s="168">
        <v>4000</v>
      </c>
      <c r="X84" s="171">
        <v>44773</v>
      </c>
      <c r="Y84" s="168" t="s">
        <v>279</v>
      </c>
      <c r="Z84" s="168">
        <f t="shared" si="8"/>
        <v>51.3</v>
      </c>
    </row>
    <row r="85" hidden="1" spans="2:26">
      <c r="B85" s="168">
        <v>89</v>
      </c>
      <c r="C85" s="168" t="s">
        <v>149</v>
      </c>
      <c r="D85" s="168" t="s">
        <v>278</v>
      </c>
      <c r="E85" s="168">
        <v>5400</v>
      </c>
      <c r="F85" s="171">
        <v>44395</v>
      </c>
      <c r="G85" s="168" t="s">
        <v>279</v>
      </c>
      <c r="H85" s="168">
        <f t="shared" si="0"/>
        <v>60.7</v>
      </c>
      <c r="K85" s="168">
        <v>90</v>
      </c>
      <c r="L85" s="168" t="s">
        <v>149</v>
      </c>
      <c r="M85" s="168" t="s">
        <v>312</v>
      </c>
      <c r="N85" s="168">
        <v>4200</v>
      </c>
      <c r="O85" s="171">
        <v>44570</v>
      </c>
      <c r="P85" s="168" t="s">
        <v>279</v>
      </c>
      <c r="Q85" s="168">
        <f t="shared" si="6"/>
        <v>46.7</v>
      </c>
      <c r="T85" s="168">
        <v>98</v>
      </c>
      <c r="U85" s="168" t="s">
        <v>84</v>
      </c>
      <c r="V85" s="168" t="s">
        <v>313</v>
      </c>
      <c r="W85" s="168">
        <v>6200</v>
      </c>
      <c r="X85" s="171">
        <v>44767</v>
      </c>
      <c r="Y85" s="168" t="s">
        <v>286</v>
      </c>
      <c r="Z85" s="168">
        <f t="shared" si="8"/>
        <v>63.3</v>
      </c>
    </row>
    <row r="86" hidden="1" spans="2:26">
      <c r="B86" s="168">
        <v>97</v>
      </c>
      <c r="C86" s="168" t="s">
        <v>283</v>
      </c>
      <c r="D86" s="168" t="s">
        <v>271</v>
      </c>
      <c r="E86" s="168">
        <v>5100</v>
      </c>
      <c r="F86" s="171">
        <v>44395</v>
      </c>
      <c r="G86" s="168" t="s">
        <v>279</v>
      </c>
      <c r="H86" s="168">
        <f t="shared" si="0"/>
        <v>52.6</v>
      </c>
      <c r="K86" s="168">
        <v>108.45</v>
      </c>
      <c r="L86" s="168" t="s">
        <v>84</v>
      </c>
      <c r="M86" s="168" t="s">
        <v>310</v>
      </c>
      <c r="N86" s="168">
        <v>6500</v>
      </c>
      <c r="O86" s="171">
        <v>44569</v>
      </c>
      <c r="P86" s="168" t="s">
        <v>298</v>
      </c>
      <c r="Q86" s="168">
        <f t="shared" si="6"/>
        <v>59.9</v>
      </c>
      <c r="T86" s="168">
        <v>90</v>
      </c>
      <c r="U86" s="168" t="s">
        <v>84</v>
      </c>
      <c r="V86" s="168" t="s">
        <v>314</v>
      </c>
      <c r="W86" s="168">
        <v>4300</v>
      </c>
      <c r="X86" s="171">
        <v>44766</v>
      </c>
      <c r="Y86" s="168" t="s">
        <v>279</v>
      </c>
      <c r="Z86" s="168">
        <f t="shared" si="8"/>
        <v>47.8</v>
      </c>
    </row>
    <row r="87" hidden="1" spans="2:26">
      <c r="B87" s="168">
        <v>89.3</v>
      </c>
      <c r="C87" s="168" t="s">
        <v>149</v>
      </c>
      <c r="D87" s="168" t="s">
        <v>271</v>
      </c>
      <c r="E87" s="168">
        <v>4700</v>
      </c>
      <c r="F87" s="171">
        <v>44384</v>
      </c>
      <c r="G87" s="168" t="s">
        <v>279</v>
      </c>
      <c r="H87" s="168">
        <f t="shared" si="0"/>
        <v>52.6</v>
      </c>
      <c r="K87" s="168">
        <v>90</v>
      </c>
      <c r="L87" s="168" t="s">
        <v>84</v>
      </c>
      <c r="M87" s="168" t="s">
        <v>313</v>
      </c>
      <c r="N87" s="168">
        <v>5100</v>
      </c>
      <c r="O87" s="171">
        <v>44562</v>
      </c>
      <c r="P87" s="168" t="s">
        <v>279</v>
      </c>
      <c r="Q87" s="168">
        <f t="shared" si="6"/>
        <v>56.7</v>
      </c>
      <c r="T87" s="168">
        <v>50</v>
      </c>
      <c r="U87" s="168" t="s">
        <v>324</v>
      </c>
      <c r="V87" s="168" t="s">
        <v>312</v>
      </c>
      <c r="W87" s="168">
        <v>3700</v>
      </c>
      <c r="X87" s="171">
        <v>44765</v>
      </c>
      <c r="Y87" s="168" t="s">
        <v>275</v>
      </c>
      <c r="Z87" s="168">
        <f t="shared" si="8"/>
        <v>74</v>
      </c>
    </row>
    <row r="88" hidden="1" spans="2:26">
      <c r="B88" s="168">
        <v>92</v>
      </c>
      <c r="C88" s="168" t="s">
        <v>149</v>
      </c>
      <c r="D88" s="168" t="s">
        <v>278</v>
      </c>
      <c r="E88" s="168">
        <v>5300</v>
      </c>
      <c r="F88" s="171">
        <v>44373</v>
      </c>
      <c r="G88" s="168" t="s">
        <v>279</v>
      </c>
      <c r="H88" s="168">
        <f t="shared" si="0"/>
        <v>57.6</v>
      </c>
      <c r="K88" s="168">
        <v>90</v>
      </c>
      <c r="L88" s="168" t="s">
        <v>84</v>
      </c>
      <c r="M88" s="168" t="s">
        <v>314</v>
      </c>
      <c r="N88" s="168">
        <v>4100</v>
      </c>
      <c r="O88" s="171">
        <v>44556</v>
      </c>
      <c r="P88" s="168" t="s">
        <v>279</v>
      </c>
      <c r="Q88" s="168">
        <f t="shared" si="6"/>
        <v>45.6</v>
      </c>
      <c r="T88" s="168">
        <v>90</v>
      </c>
      <c r="U88" s="168" t="s">
        <v>84</v>
      </c>
      <c r="V88" s="168" t="s">
        <v>314</v>
      </c>
      <c r="W88" s="168">
        <v>4300</v>
      </c>
      <c r="X88" s="171">
        <v>44763</v>
      </c>
      <c r="Y88" s="168" t="s">
        <v>279</v>
      </c>
      <c r="Z88" s="168">
        <f t="shared" si="8"/>
        <v>47.8</v>
      </c>
    </row>
    <row r="89" hidden="1" spans="11:26">
      <c r="K89" s="168">
        <v>49</v>
      </c>
      <c r="L89" s="168" t="s">
        <v>326</v>
      </c>
      <c r="M89" s="168" t="s">
        <v>318</v>
      </c>
      <c r="N89" s="168">
        <v>3000</v>
      </c>
      <c r="O89" s="171">
        <v>44549</v>
      </c>
      <c r="P89" s="168" t="s">
        <v>275</v>
      </c>
      <c r="Q89" s="168">
        <f t="shared" si="6"/>
        <v>61.2</v>
      </c>
      <c r="T89" s="168">
        <v>90</v>
      </c>
      <c r="U89" s="168" t="s">
        <v>84</v>
      </c>
      <c r="V89" s="168" t="s">
        <v>312</v>
      </c>
      <c r="W89" s="168">
        <v>4600</v>
      </c>
      <c r="X89" s="171">
        <v>44762</v>
      </c>
      <c r="Y89" s="168" t="s">
        <v>279</v>
      </c>
      <c r="Z89" s="168">
        <f t="shared" si="8"/>
        <v>51.1</v>
      </c>
    </row>
    <row r="90" hidden="1" spans="11:26">
      <c r="K90" s="168">
        <v>70</v>
      </c>
      <c r="L90" s="168" t="s">
        <v>149</v>
      </c>
      <c r="M90" s="168" t="s">
        <v>313</v>
      </c>
      <c r="N90" s="168">
        <v>3600</v>
      </c>
      <c r="O90" s="171">
        <v>44541</v>
      </c>
      <c r="P90" s="168" t="s">
        <v>275</v>
      </c>
      <c r="Q90" s="168">
        <f t="shared" si="6"/>
        <v>51.4</v>
      </c>
      <c r="T90" s="168">
        <v>90</v>
      </c>
      <c r="U90" s="168" t="s">
        <v>84</v>
      </c>
      <c r="V90" s="168" t="s">
        <v>314</v>
      </c>
      <c r="W90" s="168">
        <v>4500</v>
      </c>
      <c r="X90" s="171">
        <v>44756</v>
      </c>
      <c r="Y90" s="168" t="s">
        <v>279</v>
      </c>
      <c r="Z90" s="168">
        <f t="shared" si="8"/>
        <v>50</v>
      </c>
    </row>
    <row r="91" hidden="1" spans="11:26">
      <c r="K91" s="168">
        <v>49</v>
      </c>
      <c r="L91" s="168" t="s">
        <v>326</v>
      </c>
      <c r="M91" s="168" t="s">
        <v>313</v>
      </c>
      <c r="N91" s="168">
        <v>3300</v>
      </c>
      <c r="O91" s="171">
        <v>44534</v>
      </c>
      <c r="P91" s="168" t="s">
        <v>275</v>
      </c>
      <c r="Q91" s="168">
        <f t="shared" si="6"/>
        <v>67.3</v>
      </c>
      <c r="T91" s="168">
        <v>90</v>
      </c>
      <c r="U91" s="168" t="s">
        <v>84</v>
      </c>
      <c r="V91" s="168" t="s">
        <v>312</v>
      </c>
      <c r="W91" s="168">
        <v>4700</v>
      </c>
      <c r="X91" s="171">
        <v>44754</v>
      </c>
      <c r="Y91" s="168" t="s">
        <v>279</v>
      </c>
      <c r="Z91" s="168">
        <f t="shared" si="8"/>
        <v>52.2</v>
      </c>
    </row>
    <row r="92" hidden="1" spans="1:26">
      <c r="A92" s="170" t="s">
        <v>187</v>
      </c>
      <c r="B92" s="170" t="s">
        <v>264</v>
      </c>
      <c r="C92" s="170" t="s">
        <v>265</v>
      </c>
      <c r="D92" s="170" t="s">
        <v>266</v>
      </c>
      <c r="E92" s="170" t="s">
        <v>267</v>
      </c>
      <c r="F92" s="170" t="s">
        <v>268</v>
      </c>
      <c r="G92" s="170" t="s">
        <v>52</v>
      </c>
      <c r="H92" s="170" t="s">
        <v>269</v>
      </c>
      <c r="K92" s="168">
        <v>50</v>
      </c>
      <c r="L92" s="168" t="s">
        <v>326</v>
      </c>
      <c r="M92" s="168" t="s">
        <v>310</v>
      </c>
      <c r="N92" s="168">
        <v>3000</v>
      </c>
      <c r="O92" s="171">
        <v>44533</v>
      </c>
      <c r="P92" s="168" t="s">
        <v>275</v>
      </c>
      <c r="Q92" s="168">
        <f t="shared" si="6"/>
        <v>60</v>
      </c>
      <c r="T92" s="168">
        <v>49</v>
      </c>
      <c r="U92" s="168" t="s">
        <v>326</v>
      </c>
      <c r="V92" s="168" t="s">
        <v>313</v>
      </c>
      <c r="W92" s="168">
        <v>3500</v>
      </c>
      <c r="X92" s="171">
        <v>44734</v>
      </c>
      <c r="Y92" s="168" t="s">
        <v>275</v>
      </c>
      <c r="Z92" s="168">
        <f t="shared" si="8"/>
        <v>71.4</v>
      </c>
    </row>
    <row r="93" hidden="1" spans="1:26">
      <c r="A93" s="168" t="s">
        <v>327</v>
      </c>
      <c r="B93" s="168">
        <v>90</v>
      </c>
      <c r="C93" s="168" t="s">
        <v>84</v>
      </c>
      <c r="D93" s="168" t="s">
        <v>313</v>
      </c>
      <c r="E93" s="168">
        <v>5100</v>
      </c>
      <c r="F93" s="171">
        <v>44779</v>
      </c>
      <c r="G93" s="168" t="s">
        <v>279</v>
      </c>
      <c r="H93" s="168">
        <f t="shared" ref="H93:H164" si="9">ROUND(E93/B93,1)</f>
        <v>56.7</v>
      </c>
      <c r="K93" s="168">
        <v>49.3</v>
      </c>
      <c r="L93" s="168" t="s">
        <v>326</v>
      </c>
      <c r="M93" s="168" t="s">
        <v>314</v>
      </c>
      <c r="N93" s="168">
        <v>3200</v>
      </c>
      <c r="O93" s="171">
        <v>44532</v>
      </c>
      <c r="P93" s="168" t="s">
        <v>275</v>
      </c>
      <c r="Q93" s="168">
        <f t="shared" si="6"/>
        <v>64.9</v>
      </c>
      <c r="T93" s="168">
        <v>90</v>
      </c>
      <c r="U93" s="168" t="s">
        <v>84</v>
      </c>
      <c r="V93" s="168" t="s">
        <v>312</v>
      </c>
      <c r="W93" s="168">
        <v>4200</v>
      </c>
      <c r="X93" s="171">
        <v>44732</v>
      </c>
      <c r="Y93" s="168" t="s">
        <v>279</v>
      </c>
      <c r="Z93" s="168">
        <f t="shared" si="8"/>
        <v>46.7</v>
      </c>
    </row>
    <row r="94" hidden="1" spans="2:26">
      <c r="B94" s="168">
        <v>99</v>
      </c>
      <c r="C94" s="168" t="s">
        <v>84</v>
      </c>
      <c r="D94" s="168" t="s">
        <v>312</v>
      </c>
      <c r="E94" s="168">
        <v>6900</v>
      </c>
      <c r="F94" s="171">
        <v>44779</v>
      </c>
      <c r="G94" s="168" t="s">
        <v>286</v>
      </c>
      <c r="H94" s="168">
        <f t="shared" si="9"/>
        <v>69.7</v>
      </c>
      <c r="K94" s="168">
        <v>90</v>
      </c>
      <c r="L94" s="168" t="s">
        <v>84</v>
      </c>
      <c r="M94" s="168" t="s">
        <v>310</v>
      </c>
      <c r="N94" s="168">
        <v>4200</v>
      </c>
      <c r="O94" s="171">
        <v>44521</v>
      </c>
      <c r="P94" s="168" t="s">
        <v>279</v>
      </c>
      <c r="Q94" s="168">
        <f t="shared" si="6"/>
        <v>46.7</v>
      </c>
      <c r="T94" s="168">
        <v>99</v>
      </c>
      <c r="U94" s="168" t="s">
        <v>84</v>
      </c>
      <c r="V94" s="168" t="s">
        <v>312</v>
      </c>
      <c r="W94" s="168">
        <v>5940</v>
      </c>
      <c r="X94" s="171">
        <v>44722</v>
      </c>
      <c r="Y94" s="168" t="s">
        <v>328</v>
      </c>
      <c r="Z94" s="168">
        <f t="shared" si="8"/>
        <v>60</v>
      </c>
    </row>
    <row r="95" hidden="1" spans="2:26">
      <c r="B95" s="168">
        <v>90</v>
      </c>
      <c r="C95" s="168" t="s">
        <v>84</v>
      </c>
      <c r="D95" s="168" t="s">
        <v>329</v>
      </c>
      <c r="E95" s="168">
        <v>4800</v>
      </c>
      <c r="F95" s="171">
        <v>44758</v>
      </c>
      <c r="G95" s="168" t="s">
        <v>279</v>
      </c>
      <c r="H95" s="168">
        <f t="shared" si="9"/>
        <v>53.3</v>
      </c>
      <c r="K95" s="168">
        <v>63.4</v>
      </c>
      <c r="L95" s="168" t="s">
        <v>83</v>
      </c>
      <c r="M95" s="168" t="s">
        <v>318</v>
      </c>
      <c r="N95" s="168">
        <v>3500</v>
      </c>
      <c r="O95" s="171">
        <v>44521</v>
      </c>
      <c r="P95" s="168" t="s">
        <v>275</v>
      </c>
      <c r="Q95" s="168">
        <f t="shared" si="6"/>
        <v>55.2</v>
      </c>
      <c r="T95" s="168">
        <v>80</v>
      </c>
      <c r="U95" s="168" t="s">
        <v>84</v>
      </c>
      <c r="V95" s="168" t="s">
        <v>314</v>
      </c>
      <c r="W95" s="168">
        <v>4400</v>
      </c>
      <c r="X95" s="171">
        <v>44720</v>
      </c>
      <c r="Y95" s="168" t="s">
        <v>301</v>
      </c>
      <c r="Z95" s="168">
        <f t="shared" si="8"/>
        <v>55</v>
      </c>
    </row>
    <row r="96" hidden="1" spans="2:26">
      <c r="B96" s="168">
        <v>67</v>
      </c>
      <c r="C96" s="168" t="s">
        <v>149</v>
      </c>
      <c r="D96" s="168" t="s">
        <v>312</v>
      </c>
      <c r="E96" s="168">
        <v>4400</v>
      </c>
      <c r="F96" s="171">
        <v>44754</v>
      </c>
      <c r="G96" s="168" t="s">
        <v>275</v>
      </c>
      <c r="H96" s="168">
        <f t="shared" si="9"/>
        <v>65.7</v>
      </c>
      <c r="K96" s="168">
        <v>66</v>
      </c>
      <c r="L96" s="168" t="s">
        <v>84</v>
      </c>
      <c r="M96" s="168" t="s">
        <v>314</v>
      </c>
      <c r="N96" s="168">
        <v>3450</v>
      </c>
      <c r="O96" s="171">
        <v>44506</v>
      </c>
      <c r="P96" s="168" t="s">
        <v>275</v>
      </c>
      <c r="Q96" s="168">
        <f t="shared" si="6"/>
        <v>52.3</v>
      </c>
      <c r="T96" s="168">
        <v>90</v>
      </c>
      <c r="U96" s="168" t="s">
        <v>84</v>
      </c>
      <c r="V96" s="168" t="s">
        <v>313</v>
      </c>
      <c r="W96" s="168">
        <v>4300</v>
      </c>
      <c r="X96" s="171">
        <v>44716</v>
      </c>
      <c r="Y96" s="168" t="s">
        <v>279</v>
      </c>
      <c r="Z96" s="168">
        <f t="shared" si="8"/>
        <v>47.8</v>
      </c>
    </row>
    <row r="97" hidden="1" spans="2:26">
      <c r="B97" s="168">
        <v>90</v>
      </c>
      <c r="C97" s="168" t="s">
        <v>84</v>
      </c>
      <c r="D97" s="168" t="s">
        <v>313</v>
      </c>
      <c r="E97" s="168">
        <v>4200</v>
      </c>
      <c r="F97" s="171">
        <v>44751</v>
      </c>
      <c r="G97" s="168" t="s">
        <v>279</v>
      </c>
      <c r="H97" s="168">
        <f t="shared" si="9"/>
        <v>46.7</v>
      </c>
      <c r="K97" s="168">
        <v>63</v>
      </c>
      <c r="L97" s="168" t="s">
        <v>84</v>
      </c>
      <c r="M97" s="168" t="s">
        <v>315</v>
      </c>
      <c r="N97" s="168">
        <v>3500</v>
      </c>
      <c r="O97" s="171">
        <v>44499</v>
      </c>
      <c r="P97" s="168" t="s">
        <v>275</v>
      </c>
      <c r="Q97" s="168">
        <f t="shared" si="6"/>
        <v>55.6</v>
      </c>
      <c r="T97" s="168">
        <v>90</v>
      </c>
      <c r="U97" s="168" t="s">
        <v>84</v>
      </c>
      <c r="V97" s="168" t="s">
        <v>314</v>
      </c>
      <c r="W97" s="168">
        <v>5000</v>
      </c>
      <c r="X97" s="171">
        <v>44707</v>
      </c>
      <c r="Y97" s="168" t="s">
        <v>279</v>
      </c>
      <c r="Z97" s="168">
        <f t="shared" si="8"/>
        <v>55.6</v>
      </c>
    </row>
    <row r="98" hidden="1" spans="2:26">
      <c r="B98" s="168">
        <v>90</v>
      </c>
      <c r="C98" s="168" t="s">
        <v>84</v>
      </c>
      <c r="D98" s="168" t="s">
        <v>313</v>
      </c>
      <c r="E98" s="168">
        <v>4300</v>
      </c>
      <c r="F98" s="171">
        <v>44748</v>
      </c>
      <c r="G98" s="168" t="s">
        <v>279</v>
      </c>
      <c r="H98" s="168">
        <f t="shared" si="9"/>
        <v>47.8</v>
      </c>
      <c r="K98" s="168">
        <v>89</v>
      </c>
      <c r="L98" s="168" t="s">
        <v>84</v>
      </c>
      <c r="M98" s="168" t="s">
        <v>315</v>
      </c>
      <c r="N98" s="168">
        <v>4000</v>
      </c>
      <c r="O98" s="171">
        <v>44498</v>
      </c>
      <c r="P98" s="168" t="s">
        <v>279</v>
      </c>
      <c r="Q98" s="168">
        <f t="shared" si="6"/>
        <v>44.9</v>
      </c>
      <c r="T98" s="168">
        <v>49</v>
      </c>
      <c r="U98" s="168" t="s">
        <v>317</v>
      </c>
      <c r="V98" s="168" t="s">
        <v>313</v>
      </c>
      <c r="W98" s="168">
        <v>3500</v>
      </c>
      <c r="X98" s="171">
        <v>44692</v>
      </c>
      <c r="Y98" s="168" t="s">
        <v>275</v>
      </c>
      <c r="Z98" s="168">
        <f t="shared" si="8"/>
        <v>71.4</v>
      </c>
    </row>
    <row r="99" hidden="1" spans="2:26">
      <c r="B99" s="168">
        <v>90</v>
      </c>
      <c r="C99" s="168" t="s">
        <v>84</v>
      </c>
      <c r="D99" s="168" t="s">
        <v>330</v>
      </c>
      <c r="E99" s="168">
        <v>4600</v>
      </c>
      <c r="F99" s="171">
        <v>44747</v>
      </c>
      <c r="G99" s="168" t="s">
        <v>279</v>
      </c>
      <c r="H99" s="168">
        <f t="shared" si="9"/>
        <v>51.1</v>
      </c>
      <c r="K99" s="168">
        <v>50</v>
      </c>
      <c r="L99" s="168" t="s">
        <v>331</v>
      </c>
      <c r="M99" s="168" t="s">
        <v>314</v>
      </c>
      <c r="N99" s="168">
        <v>3700</v>
      </c>
      <c r="O99" s="171">
        <v>44496</v>
      </c>
      <c r="P99" s="168" t="s">
        <v>275</v>
      </c>
      <c r="Q99" s="168">
        <f t="shared" si="6"/>
        <v>74</v>
      </c>
      <c r="T99" s="168">
        <v>90</v>
      </c>
      <c r="U99" s="168" t="s">
        <v>317</v>
      </c>
      <c r="V99" s="168" t="s">
        <v>312</v>
      </c>
      <c r="W99" s="168">
        <v>4100</v>
      </c>
      <c r="X99" s="171">
        <v>44686</v>
      </c>
      <c r="Y99" s="168" t="s">
        <v>295</v>
      </c>
      <c r="Z99" s="168">
        <f t="shared" si="8"/>
        <v>45.6</v>
      </c>
    </row>
    <row r="100" hidden="1" spans="2:26">
      <c r="B100" s="168">
        <v>90</v>
      </c>
      <c r="C100" s="168" t="s">
        <v>84</v>
      </c>
      <c r="D100" s="168" t="s">
        <v>312</v>
      </c>
      <c r="E100" s="168">
        <v>4000</v>
      </c>
      <c r="F100" s="171">
        <v>44745</v>
      </c>
      <c r="G100" s="168" t="s">
        <v>279</v>
      </c>
      <c r="H100" s="168">
        <f t="shared" si="9"/>
        <v>44.4</v>
      </c>
      <c r="K100" s="168">
        <v>65.69</v>
      </c>
      <c r="L100" s="168" t="s">
        <v>84</v>
      </c>
      <c r="M100" s="168" t="s">
        <v>314</v>
      </c>
      <c r="N100" s="168">
        <v>3600</v>
      </c>
      <c r="O100" s="171">
        <v>44493</v>
      </c>
      <c r="P100" s="168" t="s">
        <v>275</v>
      </c>
      <c r="Q100" s="168">
        <f t="shared" si="6"/>
        <v>54.8</v>
      </c>
      <c r="T100" s="168">
        <v>79</v>
      </c>
      <c r="U100" s="168" t="s">
        <v>84</v>
      </c>
      <c r="V100" s="168" t="s">
        <v>313</v>
      </c>
      <c r="W100" s="168">
        <v>4200</v>
      </c>
      <c r="X100" s="171">
        <v>44674</v>
      </c>
      <c r="Y100" s="168" t="s">
        <v>279</v>
      </c>
      <c r="Z100" s="168">
        <f t="shared" si="8"/>
        <v>53.2</v>
      </c>
    </row>
    <row r="101" hidden="1" spans="2:26">
      <c r="B101" s="168">
        <v>90</v>
      </c>
      <c r="C101" s="168" t="s">
        <v>84</v>
      </c>
      <c r="D101" s="168" t="s">
        <v>313</v>
      </c>
      <c r="E101" s="168">
        <v>4800</v>
      </c>
      <c r="F101" s="171">
        <v>44735</v>
      </c>
      <c r="G101" s="168" t="s">
        <v>279</v>
      </c>
      <c r="H101" s="168">
        <f t="shared" si="9"/>
        <v>53.3</v>
      </c>
      <c r="K101" s="168">
        <v>108</v>
      </c>
      <c r="L101" s="168" t="s">
        <v>84</v>
      </c>
      <c r="M101" s="168" t="s">
        <v>310</v>
      </c>
      <c r="N101" s="168">
        <v>6200</v>
      </c>
      <c r="O101" s="171">
        <v>44490</v>
      </c>
      <c r="P101" s="168" t="s">
        <v>286</v>
      </c>
      <c r="Q101" s="168">
        <f t="shared" si="6"/>
        <v>57.4</v>
      </c>
      <c r="T101" s="168">
        <v>66</v>
      </c>
      <c r="U101" s="168" t="s">
        <v>84</v>
      </c>
      <c r="V101" s="168" t="s">
        <v>314</v>
      </c>
      <c r="W101" s="168">
        <v>3600</v>
      </c>
      <c r="X101" s="171">
        <v>44674</v>
      </c>
      <c r="Y101" s="168" t="s">
        <v>275</v>
      </c>
      <c r="Z101" s="168">
        <f t="shared" si="8"/>
        <v>54.5</v>
      </c>
    </row>
    <row r="102" hidden="1" spans="2:26">
      <c r="B102" s="168">
        <v>90.36</v>
      </c>
      <c r="C102" s="168" t="s">
        <v>84</v>
      </c>
      <c r="D102" s="168" t="s">
        <v>329</v>
      </c>
      <c r="E102" s="168">
        <v>4100</v>
      </c>
      <c r="F102" s="171">
        <v>44731</v>
      </c>
      <c r="G102" s="168" t="s">
        <v>279</v>
      </c>
      <c r="H102" s="168">
        <f t="shared" si="9"/>
        <v>45.4</v>
      </c>
      <c r="K102" s="168">
        <v>90</v>
      </c>
      <c r="L102" s="168" t="s">
        <v>84</v>
      </c>
      <c r="M102" s="168" t="s">
        <v>310</v>
      </c>
      <c r="N102" s="168">
        <v>4500</v>
      </c>
      <c r="O102" s="171">
        <v>44485</v>
      </c>
      <c r="P102" s="168" t="s">
        <v>279</v>
      </c>
      <c r="Q102" s="168">
        <f t="shared" si="6"/>
        <v>50</v>
      </c>
      <c r="T102" s="168">
        <v>49</v>
      </c>
      <c r="U102" s="168" t="s">
        <v>317</v>
      </c>
      <c r="V102" s="168" t="s">
        <v>313</v>
      </c>
      <c r="W102" s="168">
        <v>3500</v>
      </c>
      <c r="X102" s="171">
        <v>44673</v>
      </c>
      <c r="Y102" s="168" t="s">
        <v>275</v>
      </c>
      <c r="Z102" s="168">
        <f t="shared" si="8"/>
        <v>71.4</v>
      </c>
    </row>
    <row r="103" hidden="1" spans="2:26">
      <c r="B103" s="168">
        <v>90</v>
      </c>
      <c r="C103" s="168" t="s">
        <v>84</v>
      </c>
      <c r="D103" s="168" t="s">
        <v>313</v>
      </c>
      <c r="E103" s="168">
        <v>4200</v>
      </c>
      <c r="F103" s="171">
        <v>44731</v>
      </c>
      <c r="G103" s="168" t="s">
        <v>279</v>
      </c>
      <c r="H103" s="168">
        <f t="shared" si="9"/>
        <v>46.7</v>
      </c>
      <c r="K103" s="168">
        <v>90</v>
      </c>
      <c r="L103" s="168" t="s">
        <v>84</v>
      </c>
      <c r="M103" s="168" t="s">
        <v>313</v>
      </c>
      <c r="N103" s="168">
        <v>4500</v>
      </c>
      <c r="O103" s="171">
        <v>44476</v>
      </c>
      <c r="P103" s="168" t="s">
        <v>279</v>
      </c>
      <c r="Q103" s="168">
        <f t="shared" si="6"/>
        <v>50</v>
      </c>
      <c r="T103" s="168">
        <v>50</v>
      </c>
      <c r="U103" s="168" t="s">
        <v>317</v>
      </c>
      <c r="V103" s="168" t="s">
        <v>312</v>
      </c>
      <c r="W103" s="168">
        <v>3500</v>
      </c>
      <c r="X103" s="171">
        <v>44668</v>
      </c>
      <c r="Y103" s="168" t="s">
        <v>275</v>
      </c>
      <c r="Z103" s="168">
        <f t="shared" si="8"/>
        <v>70</v>
      </c>
    </row>
    <row r="104" hidden="1" spans="2:26">
      <c r="B104" s="168">
        <v>90</v>
      </c>
      <c r="C104" s="168" t="s">
        <v>84</v>
      </c>
      <c r="D104" s="168" t="s">
        <v>312</v>
      </c>
      <c r="E104" s="168">
        <v>4300</v>
      </c>
      <c r="F104" s="171">
        <v>44725</v>
      </c>
      <c r="G104" s="168" t="s">
        <v>279</v>
      </c>
      <c r="H104" s="168">
        <f t="shared" si="9"/>
        <v>47.8</v>
      </c>
      <c r="K104" s="168">
        <v>90</v>
      </c>
      <c r="L104" s="168" t="s">
        <v>84</v>
      </c>
      <c r="M104" s="168" t="s">
        <v>315</v>
      </c>
      <c r="N104" s="168">
        <v>4600</v>
      </c>
      <c r="O104" s="171">
        <v>44462</v>
      </c>
      <c r="P104" s="168" t="s">
        <v>279</v>
      </c>
      <c r="Q104" s="168">
        <f t="shared" si="6"/>
        <v>51.1</v>
      </c>
      <c r="T104" s="168">
        <v>90</v>
      </c>
      <c r="U104" s="168" t="s">
        <v>84</v>
      </c>
      <c r="V104" s="168" t="s">
        <v>313</v>
      </c>
      <c r="W104" s="168">
        <v>3500</v>
      </c>
      <c r="X104" s="171">
        <v>44667</v>
      </c>
      <c r="Y104" s="168" t="s">
        <v>279</v>
      </c>
      <c r="Z104" s="168">
        <f t="shared" si="8"/>
        <v>38.9</v>
      </c>
    </row>
    <row r="105" hidden="1" spans="2:26">
      <c r="B105" s="168">
        <v>90</v>
      </c>
      <c r="C105" s="168" t="s">
        <v>84</v>
      </c>
      <c r="D105" s="168" t="s">
        <v>312</v>
      </c>
      <c r="E105" s="168">
        <v>4300</v>
      </c>
      <c r="F105" s="171">
        <v>44724</v>
      </c>
      <c r="G105" s="168" t="s">
        <v>279</v>
      </c>
      <c r="H105" s="168">
        <f t="shared" si="9"/>
        <v>47.8</v>
      </c>
      <c r="K105" s="168">
        <v>62</v>
      </c>
      <c r="L105" s="168" t="s">
        <v>84</v>
      </c>
      <c r="M105" s="168" t="s">
        <v>310</v>
      </c>
      <c r="N105" s="168">
        <v>3700</v>
      </c>
      <c r="O105" s="171">
        <v>44448</v>
      </c>
      <c r="P105" s="168" t="s">
        <v>275</v>
      </c>
      <c r="Q105" s="168">
        <f t="shared" si="6"/>
        <v>59.7</v>
      </c>
      <c r="T105" s="168">
        <v>90</v>
      </c>
      <c r="U105" s="168" t="s">
        <v>84</v>
      </c>
      <c r="V105" s="168" t="s">
        <v>312</v>
      </c>
      <c r="W105" s="168">
        <v>5200</v>
      </c>
      <c r="X105" s="171">
        <v>44667</v>
      </c>
      <c r="Y105" s="168" t="s">
        <v>279</v>
      </c>
      <c r="Z105" s="168">
        <f t="shared" si="8"/>
        <v>57.8</v>
      </c>
    </row>
    <row r="106" hidden="1" spans="2:26">
      <c r="B106" s="168">
        <v>90</v>
      </c>
      <c r="C106" s="168" t="s">
        <v>84</v>
      </c>
      <c r="D106" s="168" t="s">
        <v>332</v>
      </c>
      <c r="E106" s="168">
        <v>4700</v>
      </c>
      <c r="F106" s="171">
        <v>44714</v>
      </c>
      <c r="G106" s="168" t="s">
        <v>279</v>
      </c>
      <c r="H106" s="168">
        <f t="shared" si="9"/>
        <v>52.2</v>
      </c>
      <c r="K106" s="168">
        <v>62</v>
      </c>
      <c r="L106" s="168" t="s">
        <v>84</v>
      </c>
      <c r="M106" s="168" t="s">
        <v>314</v>
      </c>
      <c r="N106" s="168">
        <v>3300</v>
      </c>
      <c r="O106" s="171">
        <v>44416</v>
      </c>
      <c r="P106" s="168" t="s">
        <v>275</v>
      </c>
      <c r="Q106" s="168">
        <f t="shared" si="6"/>
        <v>53.2</v>
      </c>
      <c r="T106" s="168">
        <v>66</v>
      </c>
      <c r="U106" s="168" t="s">
        <v>84</v>
      </c>
      <c r="V106" s="168" t="s">
        <v>313</v>
      </c>
      <c r="W106" s="168">
        <v>3700</v>
      </c>
      <c r="X106" s="171">
        <v>44656</v>
      </c>
      <c r="Y106" s="168" t="s">
        <v>275</v>
      </c>
      <c r="Z106" s="168">
        <f t="shared" si="8"/>
        <v>56.1</v>
      </c>
    </row>
    <row r="107" hidden="1" spans="2:26">
      <c r="B107" s="168">
        <v>90</v>
      </c>
      <c r="C107" s="168" t="s">
        <v>84</v>
      </c>
      <c r="D107" s="168" t="s">
        <v>313</v>
      </c>
      <c r="E107" s="168">
        <v>4900</v>
      </c>
      <c r="F107" s="171">
        <v>44710</v>
      </c>
      <c r="G107" s="168" t="s">
        <v>279</v>
      </c>
      <c r="H107" s="168">
        <f t="shared" si="9"/>
        <v>54.4</v>
      </c>
      <c r="K107" s="168">
        <v>90</v>
      </c>
      <c r="L107" s="168" t="s">
        <v>84</v>
      </c>
      <c r="M107" s="168" t="s">
        <v>313</v>
      </c>
      <c r="N107" s="168">
        <v>4100</v>
      </c>
      <c r="O107" s="171">
        <v>44415</v>
      </c>
      <c r="P107" s="168" t="s">
        <v>279</v>
      </c>
      <c r="Q107" s="168">
        <f t="shared" si="6"/>
        <v>45.6</v>
      </c>
      <c r="T107" s="168">
        <v>65.81</v>
      </c>
      <c r="U107" s="168" t="s">
        <v>84</v>
      </c>
      <c r="V107" s="168" t="s">
        <v>314</v>
      </c>
      <c r="W107" s="168">
        <v>3600</v>
      </c>
      <c r="X107" s="171">
        <v>44647</v>
      </c>
      <c r="Y107" s="168" t="s">
        <v>275</v>
      </c>
      <c r="Z107" s="168">
        <f t="shared" si="8"/>
        <v>54.7</v>
      </c>
    </row>
    <row r="108" hidden="1" spans="2:26">
      <c r="B108" s="168">
        <v>90</v>
      </c>
      <c r="C108" s="168" t="s">
        <v>84</v>
      </c>
      <c r="D108" s="168" t="s">
        <v>332</v>
      </c>
      <c r="E108" s="168">
        <v>4300</v>
      </c>
      <c r="F108" s="171">
        <v>44705</v>
      </c>
      <c r="G108" s="168" t="s">
        <v>279</v>
      </c>
      <c r="H108" s="168">
        <f t="shared" si="9"/>
        <v>47.8</v>
      </c>
      <c r="K108" s="168">
        <v>90</v>
      </c>
      <c r="L108" s="168" t="s">
        <v>84</v>
      </c>
      <c r="M108" s="168" t="s">
        <v>312</v>
      </c>
      <c r="N108" s="168">
        <v>4000</v>
      </c>
      <c r="O108" s="171">
        <v>44408</v>
      </c>
      <c r="P108" s="168" t="s">
        <v>279</v>
      </c>
      <c r="Q108" s="168">
        <f t="shared" si="6"/>
        <v>44.4</v>
      </c>
      <c r="T108" s="168">
        <v>62.36</v>
      </c>
      <c r="U108" s="168" t="s">
        <v>324</v>
      </c>
      <c r="V108" s="168" t="s">
        <v>314</v>
      </c>
      <c r="W108" s="168">
        <v>3000</v>
      </c>
      <c r="X108" s="171">
        <v>44647</v>
      </c>
      <c r="Y108" s="168" t="s">
        <v>275</v>
      </c>
      <c r="Z108" s="168">
        <f t="shared" si="8"/>
        <v>48.1</v>
      </c>
    </row>
    <row r="109" hidden="1" spans="2:26">
      <c r="B109" s="168">
        <v>90</v>
      </c>
      <c r="C109" s="168" t="s">
        <v>84</v>
      </c>
      <c r="D109" s="168" t="s">
        <v>314</v>
      </c>
      <c r="E109" s="168">
        <v>5000</v>
      </c>
      <c r="F109" s="171">
        <v>44701</v>
      </c>
      <c r="G109" s="168" t="s">
        <v>279</v>
      </c>
      <c r="H109" s="168">
        <f t="shared" si="9"/>
        <v>55.6</v>
      </c>
      <c r="K109" s="168">
        <v>49</v>
      </c>
      <c r="L109" s="168" t="s">
        <v>326</v>
      </c>
      <c r="M109" s="168" t="s">
        <v>314</v>
      </c>
      <c r="N109" s="168">
        <v>3400</v>
      </c>
      <c r="O109" s="171">
        <v>44395</v>
      </c>
      <c r="P109" s="168" t="s">
        <v>275</v>
      </c>
      <c r="Q109" s="168">
        <f t="shared" si="6"/>
        <v>69.4</v>
      </c>
      <c r="T109" s="168">
        <v>63</v>
      </c>
      <c r="U109" s="168" t="s">
        <v>149</v>
      </c>
      <c r="V109" s="168" t="s">
        <v>314</v>
      </c>
      <c r="W109" s="168">
        <v>3791</v>
      </c>
      <c r="X109" s="171">
        <v>44643</v>
      </c>
      <c r="Y109" s="168" t="s">
        <v>275</v>
      </c>
      <c r="Z109" s="168">
        <f t="shared" si="8"/>
        <v>60.2</v>
      </c>
    </row>
    <row r="110" hidden="1" spans="2:26">
      <c r="B110" s="168">
        <v>63</v>
      </c>
      <c r="C110" s="168" t="s">
        <v>149</v>
      </c>
      <c r="D110" s="168" t="s">
        <v>314</v>
      </c>
      <c r="E110" s="168">
        <v>4100</v>
      </c>
      <c r="F110" s="171">
        <v>44700</v>
      </c>
      <c r="G110" s="168" t="s">
        <v>275</v>
      </c>
      <c r="H110" s="168">
        <f t="shared" si="9"/>
        <v>65.1</v>
      </c>
      <c r="K110" s="168">
        <v>67</v>
      </c>
      <c r="L110" s="168" t="s">
        <v>84</v>
      </c>
      <c r="M110" s="168" t="s">
        <v>310</v>
      </c>
      <c r="N110" s="168">
        <v>3400</v>
      </c>
      <c r="O110" s="171">
        <v>44392</v>
      </c>
      <c r="P110" s="168" t="s">
        <v>275</v>
      </c>
      <c r="Q110" s="168">
        <f t="shared" si="6"/>
        <v>50.7</v>
      </c>
      <c r="T110" s="168">
        <v>65</v>
      </c>
      <c r="U110" s="168" t="s">
        <v>84</v>
      </c>
      <c r="V110" s="168" t="s">
        <v>313</v>
      </c>
      <c r="W110" s="168">
        <v>3700</v>
      </c>
      <c r="X110" s="171">
        <v>44640</v>
      </c>
      <c r="Y110" s="168" t="s">
        <v>275</v>
      </c>
      <c r="Z110" s="168">
        <f t="shared" si="8"/>
        <v>56.9</v>
      </c>
    </row>
    <row r="111" hidden="1" spans="2:26">
      <c r="B111" s="168">
        <v>90</v>
      </c>
      <c r="C111" s="168" t="s">
        <v>84</v>
      </c>
      <c r="D111" s="168" t="s">
        <v>312</v>
      </c>
      <c r="E111" s="168">
        <v>4100</v>
      </c>
      <c r="F111" s="171">
        <v>44700</v>
      </c>
      <c r="G111" s="168" t="s">
        <v>279</v>
      </c>
      <c r="H111" s="168">
        <f t="shared" si="9"/>
        <v>45.6</v>
      </c>
      <c r="K111" s="168">
        <v>90</v>
      </c>
      <c r="L111" s="168" t="s">
        <v>84</v>
      </c>
      <c r="M111" s="168" t="s">
        <v>318</v>
      </c>
      <c r="N111" s="168">
        <v>4200</v>
      </c>
      <c r="O111" s="171">
        <v>44390</v>
      </c>
      <c r="P111" s="168" t="s">
        <v>279</v>
      </c>
      <c r="Q111" s="168">
        <f t="shared" si="6"/>
        <v>46.7</v>
      </c>
      <c r="T111" s="168">
        <v>65</v>
      </c>
      <c r="U111" s="168" t="s">
        <v>84</v>
      </c>
      <c r="V111" s="168" t="s">
        <v>313</v>
      </c>
      <c r="W111" s="168">
        <v>3700</v>
      </c>
      <c r="X111" s="171">
        <v>44640</v>
      </c>
      <c r="Y111" s="168" t="s">
        <v>275</v>
      </c>
      <c r="Z111" s="168">
        <f t="shared" si="8"/>
        <v>56.9</v>
      </c>
    </row>
    <row r="112" hidden="1" spans="2:26">
      <c r="B112" s="168">
        <v>90</v>
      </c>
      <c r="C112" s="168" t="s">
        <v>84</v>
      </c>
      <c r="D112" s="168" t="s">
        <v>314</v>
      </c>
      <c r="E112" s="168">
        <v>4100</v>
      </c>
      <c r="F112" s="171">
        <v>44699</v>
      </c>
      <c r="G112" s="168" t="s">
        <v>279</v>
      </c>
      <c r="H112" s="168">
        <f t="shared" si="9"/>
        <v>45.6</v>
      </c>
      <c r="K112" s="168">
        <v>63</v>
      </c>
      <c r="L112" s="168" t="s">
        <v>84</v>
      </c>
      <c r="M112" s="168" t="s">
        <v>314</v>
      </c>
      <c r="N112" s="168">
        <v>3500</v>
      </c>
      <c r="O112" s="171">
        <v>44376</v>
      </c>
      <c r="P112" s="168" t="s">
        <v>275</v>
      </c>
      <c r="Q112" s="168">
        <f t="shared" si="6"/>
        <v>55.6</v>
      </c>
      <c r="T112" s="168">
        <v>90</v>
      </c>
      <c r="U112" s="168" t="s">
        <v>84</v>
      </c>
      <c r="V112" s="168" t="s">
        <v>312</v>
      </c>
      <c r="W112" s="168">
        <v>4700</v>
      </c>
      <c r="X112" s="171">
        <v>44627</v>
      </c>
      <c r="Y112" s="168" t="s">
        <v>279</v>
      </c>
      <c r="Z112" s="168">
        <f t="shared" si="8"/>
        <v>52.2</v>
      </c>
    </row>
    <row r="113" hidden="1" spans="2:26">
      <c r="B113" s="168">
        <v>79</v>
      </c>
      <c r="C113" s="168" t="s">
        <v>84</v>
      </c>
      <c r="D113" s="168" t="s">
        <v>312</v>
      </c>
      <c r="E113" s="168">
        <v>3900</v>
      </c>
      <c r="F113" s="171">
        <v>44682</v>
      </c>
      <c r="G113" s="168" t="s">
        <v>301</v>
      </c>
      <c r="H113" s="168">
        <f t="shared" si="9"/>
        <v>49.4</v>
      </c>
      <c r="T113" s="168">
        <v>50</v>
      </c>
      <c r="U113" s="168" t="s">
        <v>317</v>
      </c>
      <c r="V113" s="168" t="s">
        <v>313</v>
      </c>
      <c r="W113" s="168">
        <v>3200</v>
      </c>
      <c r="X113" s="171">
        <v>44612</v>
      </c>
      <c r="Y113" s="168" t="s">
        <v>275</v>
      </c>
      <c r="Z113" s="168">
        <f t="shared" si="8"/>
        <v>64</v>
      </c>
    </row>
    <row r="114" hidden="1" spans="2:26">
      <c r="B114" s="168">
        <v>89.9</v>
      </c>
      <c r="C114" s="168" t="s">
        <v>84</v>
      </c>
      <c r="D114" s="168" t="s">
        <v>314</v>
      </c>
      <c r="E114" s="168">
        <v>4500</v>
      </c>
      <c r="F114" s="171">
        <v>44678</v>
      </c>
      <c r="G114" s="168" t="s">
        <v>279</v>
      </c>
      <c r="H114" s="168">
        <f t="shared" si="9"/>
        <v>50.1</v>
      </c>
      <c r="T114" s="168">
        <v>49.81</v>
      </c>
      <c r="U114" s="168" t="s">
        <v>84</v>
      </c>
      <c r="V114" s="168" t="s">
        <v>312</v>
      </c>
      <c r="W114" s="168">
        <v>3100</v>
      </c>
      <c r="X114" s="171">
        <v>44611</v>
      </c>
      <c r="Y114" s="168" t="s">
        <v>275</v>
      </c>
      <c r="Z114" s="168">
        <f t="shared" si="8"/>
        <v>62.2</v>
      </c>
    </row>
    <row r="115" hidden="1" spans="2:26">
      <c r="B115" s="168">
        <v>109</v>
      </c>
      <c r="C115" s="168" t="s">
        <v>84</v>
      </c>
      <c r="D115" s="168" t="s">
        <v>329</v>
      </c>
      <c r="E115" s="168">
        <v>6000</v>
      </c>
      <c r="F115" s="171">
        <v>44661</v>
      </c>
      <c r="G115" s="168" t="s">
        <v>298</v>
      </c>
      <c r="H115" s="168">
        <f t="shared" si="9"/>
        <v>55</v>
      </c>
      <c r="J115" s="170" t="s">
        <v>187</v>
      </c>
      <c r="K115" s="170" t="s">
        <v>264</v>
      </c>
      <c r="L115" s="170" t="s">
        <v>265</v>
      </c>
      <c r="M115" s="170" t="s">
        <v>266</v>
      </c>
      <c r="N115" s="170" t="s">
        <v>267</v>
      </c>
      <c r="O115" s="170" t="s">
        <v>268</v>
      </c>
      <c r="P115" s="170" t="s">
        <v>52</v>
      </c>
      <c r="Q115" s="170" t="s">
        <v>269</v>
      </c>
      <c r="T115" s="168">
        <v>49</v>
      </c>
      <c r="U115" s="168" t="s">
        <v>326</v>
      </c>
      <c r="V115" s="168" t="s">
        <v>313</v>
      </c>
      <c r="W115" s="168">
        <v>3400</v>
      </c>
      <c r="X115" s="171">
        <v>44610</v>
      </c>
      <c r="Y115" s="168" t="s">
        <v>275</v>
      </c>
      <c r="Z115" s="168">
        <f t="shared" si="8"/>
        <v>69.4</v>
      </c>
    </row>
    <row r="116" hidden="1" spans="2:26">
      <c r="B116" s="168">
        <v>66</v>
      </c>
      <c r="C116" s="168" t="s">
        <v>84</v>
      </c>
      <c r="D116" s="168" t="s">
        <v>332</v>
      </c>
      <c r="E116" s="168">
        <v>3500</v>
      </c>
      <c r="F116" s="171">
        <v>44660</v>
      </c>
      <c r="G116" s="168" t="s">
        <v>275</v>
      </c>
      <c r="H116" s="168">
        <f t="shared" si="9"/>
        <v>53</v>
      </c>
      <c r="J116" s="168" t="s">
        <v>252</v>
      </c>
      <c r="K116" s="168">
        <v>89</v>
      </c>
      <c r="L116" s="168" t="s">
        <v>84</v>
      </c>
      <c r="M116" s="168" t="s">
        <v>319</v>
      </c>
      <c r="N116" s="168">
        <v>5100</v>
      </c>
      <c r="O116" s="171">
        <v>44779</v>
      </c>
      <c r="P116" s="168" t="s">
        <v>279</v>
      </c>
      <c r="Q116" s="168">
        <f t="shared" ref="Q116:Q124" si="10">ROUND(N116/K116,1)</f>
        <v>57.3</v>
      </c>
      <c r="T116" s="168">
        <v>90</v>
      </c>
      <c r="U116" s="168" t="s">
        <v>84</v>
      </c>
      <c r="V116" s="168" t="s">
        <v>314</v>
      </c>
      <c r="W116" s="168">
        <v>4000</v>
      </c>
      <c r="X116" s="171">
        <v>44605</v>
      </c>
      <c r="Y116" s="168" t="s">
        <v>279</v>
      </c>
      <c r="Z116" s="168">
        <f t="shared" si="8"/>
        <v>44.4</v>
      </c>
    </row>
    <row r="117" hidden="1" spans="2:26">
      <c r="B117" s="168">
        <v>67</v>
      </c>
      <c r="C117" s="168" t="s">
        <v>149</v>
      </c>
      <c r="D117" s="168" t="s">
        <v>312</v>
      </c>
      <c r="E117" s="168">
        <v>3900</v>
      </c>
      <c r="F117" s="171">
        <v>44643</v>
      </c>
      <c r="G117" s="168" t="s">
        <v>275</v>
      </c>
      <c r="H117" s="168">
        <f t="shared" si="9"/>
        <v>58.2</v>
      </c>
      <c r="K117" s="168">
        <v>100</v>
      </c>
      <c r="L117" s="168" t="s">
        <v>84</v>
      </c>
      <c r="M117" s="168" t="s">
        <v>323</v>
      </c>
      <c r="N117" s="168">
        <v>6100</v>
      </c>
      <c r="O117" s="171">
        <v>44752</v>
      </c>
      <c r="P117" s="168" t="s">
        <v>286</v>
      </c>
      <c r="Q117" s="168">
        <f t="shared" si="10"/>
        <v>61</v>
      </c>
      <c r="T117" s="168">
        <v>78</v>
      </c>
      <c r="U117" s="168" t="s">
        <v>84</v>
      </c>
      <c r="V117" s="168" t="s">
        <v>313</v>
      </c>
      <c r="W117" s="168">
        <v>3950</v>
      </c>
      <c r="X117" s="171">
        <v>44604</v>
      </c>
      <c r="Y117" s="168" t="s">
        <v>279</v>
      </c>
      <c r="Z117" s="168">
        <f t="shared" si="8"/>
        <v>50.6</v>
      </c>
    </row>
    <row r="118" hidden="1" spans="2:26">
      <c r="B118" s="168">
        <v>86</v>
      </c>
      <c r="C118" s="168" t="s">
        <v>84</v>
      </c>
      <c r="D118" s="168" t="s">
        <v>312</v>
      </c>
      <c r="E118" s="168">
        <v>3900</v>
      </c>
      <c r="F118" s="171">
        <v>44638</v>
      </c>
      <c r="G118" s="168" t="s">
        <v>279</v>
      </c>
      <c r="H118" s="168">
        <f t="shared" si="9"/>
        <v>45.3</v>
      </c>
      <c r="K118" s="168">
        <v>65.63</v>
      </c>
      <c r="L118" s="168" t="s">
        <v>333</v>
      </c>
      <c r="M118" s="168" t="s">
        <v>312</v>
      </c>
      <c r="N118" s="168">
        <v>3700</v>
      </c>
      <c r="O118" s="171">
        <v>44751</v>
      </c>
      <c r="P118" s="168" t="s">
        <v>275</v>
      </c>
      <c r="Q118" s="168">
        <f t="shared" si="10"/>
        <v>56.4</v>
      </c>
      <c r="T118" s="168">
        <v>62</v>
      </c>
      <c r="U118" s="168" t="s">
        <v>149</v>
      </c>
      <c r="V118" s="168" t="s">
        <v>312</v>
      </c>
      <c r="W118" s="168">
        <v>3700</v>
      </c>
      <c r="X118" s="171">
        <v>44602</v>
      </c>
      <c r="Y118" s="168" t="s">
        <v>275</v>
      </c>
      <c r="Z118" s="168">
        <f t="shared" si="8"/>
        <v>59.7</v>
      </c>
    </row>
    <row r="119" hidden="1" spans="2:26">
      <c r="B119" s="168">
        <v>67</v>
      </c>
      <c r="C119" s="168" t="s">
        <v>84</v>
      </c>
      <c r="D119" s="168" t="s">
        <v>332</v>
      </c>
      <c r="E119" s="168">
        <v>3800</v>
      </c>
      <c r="F119" s="171">
        <v>44632</v>
      </c>
      <c r="G119" s="168" t="s">
        <v>275</v>
      </c>
      <c r="H119" s="168">
        <f t="shared" si="9"/>
        <v>56.7</v>
      </c>
      <c r="K119" s="168">
        <v>90</v>
      </c>
      <c r="L119" s="168" t="s">
        <v>84</v>
      </c>
      <c r="M119" s="168" t="s">
        <v>329</v>
      </c>
      <c r="N119" s="168">
        <v>4500</v>
      </c>
      <c r="O119" s="171">
        <v>44746</v>
      </c>
      <c r="P119" s="168" t="s">
        <v>279</v>
      </c>
      <c r="Q119" s="168">
        <f t="shared" si="10"/>
        <v>50</v>
      </c>
      <c r="T119" s="168">
        <v>89.3</v>
      </c>
      <c r="U119" s="168" t="s">
        <v>84</v>
      </c>
      <c r="V119" s="168" t="s">
        <v>313</v>
      </c>
      <c r="W119" s="168">
        <v>4100</v>
      </c>
      <c r="X119" s="171">
        <v>44600</v>
      </c>
      <c r="Y119" s="168" t="s">
        <v>279</v>
      </c>
      <c r="Z119" s="168">
        <f t="shared" si="8"/>
        <v>45.9</v>
      </c>
    </row>
    <row r="120" hidden="1" spans="2:26">
      <c r="B120" s="168">
        <v>90</v>
      </c>
      <c r="C120" s="168" t="s">
        <v>84</v>
      </c>
      <c r="D120" s="168" t="s">
        <v>313</v>
      </c>
      <c r="E120" s="168">
        <v>4300</v>
      </c>
      <c r="F120" s="171">
        <v>44625</v>
      </c>
      <c r="G120" s="168" t="s">
        <v>279</v>
      </c>
      <c r="H120" s="168">
        <f t="shared" si="9"/>
        <v>47.8</v>
      </c>
      <c r="K120" s="168">
        <v>70</v>
      </c>
      <c r="L120" s="168" t="s">
        <v>149</v>
      </c>
      <c r="M120" s="168" t="s">
        <v>312</v>
      </c>
      <c r="N120" s="168">
        <v>3700</v>
      </c>
      <c r="O120" s="171">
        <v>44746</v>
      </c>
      <c r="P120" s="168" t="s">
        <v>275</v>
      </c>
      <c r="Q120" s="168">
        <f t="shared" si="10"/>
        <v>52.9</v>
      </c>
      <c r="T120" s="168">
        <v>90</v>
      </c>
      <c r="U120" s="168" t="s">
        <v>84</v>
      </c>
      <c r="V120" s="168" t="s">
        <v>314</v>
      </c>
      <c r="W120" s="168">
        <v>5200</v>
      </c>
      <c r="X120" s="171">
        <v>44579</v>
      </c>
      <c r="Y120" s="168" t="s">
        <v>279</v>
      </c>
      <c r="Z120" s="168">
        <f t="shared" si="8"/>
        <v>57.8</v>
      </c>
    </row>
    <row r="121" hidden="1" spans="2:26">
      <c r="B121" s="168">
        <v>62.76</v>
      </c>
      <c r="C121" s="168" t="s">
        <v>149</v>
      </c>
      <c r="D121" s="168" t="s">
        <v>314</v>
      </c>
      <c r="E121" s="168">
        <v>3500</v>
      </c>
      <c r="F121" s="171">
        <v>44624</v>
      </c>
      <c r="G121" s="168" t="s">
        <v>275</v>
      </c>
      <c r="H121" s="168">
        <f t="shared" si="9"/>
        <v>55.8</v>
      </c>
      <c r="K121" s="168">
        <v>70</v>
      </c>
      <c r="L121" s="168" t="s">
        <v>149</v>
      </c>
      <c r="M121" s="168" t="s">
        <v>313</v>
      </c>
      <c r="N121" s="168">
        <v>3800</v>
      </c>
      <c r="O121" s="171">
        <v>44744</v>
      </c>
      <c r="P121" s="168" t="s">
        <v>275</v>
      </c>
      <c r="Q121" s="168">
        <f t="shared" si="10"/>
        <v>54.3</v>
      </c>
      <c r="T121" s="168">
        <v>50</v>
      </c>
      <c r="U121" s="168" t="s">
        <v>83</v>
      </c>
      <c r="V121" s="168" t="s">
        <v>312</v>
      </c>
      <c r="W121" s="168">
        <v>3200</v>
      </c>
      <c r="X121" s="171">
        <v>44575</v>
      </c>
      <c r="Y121" s="168" t="s">
        <v>275</v>
      </c>
      <c r="Z121" s="168">
        <f t="shared" si="8"/>
        <v>64</v>
      </c>
    </row>
    <row r="122" hidden="1" spans="2:26">
      <c r="B122" s="168">
        <v>67</v>
      </c>
      <c r="C122" s="168" t="s">
        <v>84</v>
      </c>
      <c r="D122" s="168" t="s">
        <v>332</v>
      </c>
      <c r="E122" s="168">
        <v>3600</v>
      </c>
      <c r="F122" s="171">
        <v>44619</v>
      </c>
      <c r="G122" s="168" t="s">
        <v>275</v>
      </c>
      <c r="H122" s="168">
        <f t="shared" si="9"/>
        <v>53.7</v>
      </c>
      <c r="K122" s="168">
        <v>70</v>
      </c>
      <c r="L122" s="168" t="s">
        <v>149</v>
      </c>
      <c r="M122" s="168" t="s">
        <v>312</v>
      </c>
      <c r="N122" s="168">
        <v>4000</v>
      </c>
      <c r="O122" s="171">
        <v>44729</v>
      </c>
      <c r="P122" s="168" t="s">
        <v>275</v>
      </c>
      <c r="Q122" s="168">
        <f t="shared" si="10"/>
        <v>57.1</v>
      </c>
      <c r="T122" s="168">
        <v>66</v>
      </c>
      <c r="U122" s="168" t="s">
        <v>84</v>
      </c>
      <c r="V122" s="168" t="s">
        <v>312</v>
      </c>
      <c r="W122" s="168">
        <v>3500</v>
      </c>
      <c r="X122" s="171">
        <v>44569</v>
      </c>
      <c r="Y122" s="168" t="s">
        <v>275</v>
      </c>
      <c r="Z122" s="168">
        <f t="shared" si="8"/>
        <v>53</v>
      </c>
    </row>
    <row r="123" hidden="1" spans="2:26">
      <c r="B123" s="168">
        <v>80</v>
      </c>
      <c r="C123" s="168" t="s">
        <v>84</v>
      </c>
      <c r="D123" s="168" t="s">
        <v>312</v>
      </c>
      <c r="E123" s="168">
        <v>4300</v>
      </c>
      <c r="F123" s="171">
        <v>44610</v>
      </c>
      <c r="G123" s="168" t="s">
        <v>279</v>
      </c>
      <c r="H123" s="168">
        <f t="shared" si="9"/>
        <v>53.8</v>
      </c>
      <c r="K123" s="168">
        <v>108</v>
      </c>
      <c r="L123" s="168" t="s">
        <v>84</v>
      </c>
      <c r="M123" s="168" t="s">
        <v>314</v>
      </c>
      <c r="N123" s="168">
        <v>5800</v>
      </c>
      <c r="O123" s="171">
        <v>44727</v>
      </c>
      <c r="P123" s="168" t="s">
        <v>272</v>
      </c>
      <c r="Q123" s="168">
        <f t="shared" si="10"/>
        <v>53.7</v>
      </c>
      <c r="T123" s="168">
        <v>49.81</v>
      </c>
      <c r="U123" s="168" t="s">
        <v>317</v>
      </c>
      <c r="V123" s="168" t="s">
        <v>313</v>
      </c>
      <c r="W123" s="168">
        <v>3000</v>
      </c>
      <c r="X123" s="171">
        <v>44566</v>
      </c>
      <c r="Y123" s="168" t="s">
        <v>275</v>
      </c>
      <c r="Z123" s="168">
        <f t="shared" si="8"/>
        <v>60.2</v>
      </c>
    </row>
    <row r="124" hidden="1" spans="2:26">
      <c r="B124" s="168">
        <v>90</v>
      </c>
      <c r="C124" s="168" t="s">
        <v>84</v>
      </c>
      <c r="D124" s="168" t="s">
        <v>313</v>
      </c>
      <c r="E124" s="168">
        <v>4600</v>
      </c>
      <c r="F124" s="171">
        <v>44604</v>
      </c>
      <c r="G124" s="168" t="s">
        <v>279</v>
      </c>
      <c r="H124" s="168">
        <f t="shared" si="9"/>
        <v>51.1</v>
      </c>
      <c r="K124" s="168">
        <v>89</v>
      </c>
      <c r="L124" s="168" t="s">
        <v>84</v>
      </c>
      <c r="M124" s="168" t="s">
        <v>314</v>
      </c>
      <c r="N124" s="168">
        <v>4800</v>
      </c>
      <c r="O124" s="171">
        <v>44716</v>
      </c>
      <c r="P124" s="168" t="s">
        <v>279</v>
      </c>
      <c r="Q124" s="168">
        <f t="shared" si="10"/>
        <v>53.9</v>
      </c>
      <c r="T124" s="168">
        <v>99</v>
      </c>
      <c r="U124" s="168" t="s">
        <v>84</v>
      </c>
      <c r="V124" s="168" t="s">
        <v>314</v>
      </c>
      <c r="W124" s="168">
        <v>5200</v>
      </c>
      <c r="X124" s="171">
        <v>44565</v>
      </c>
      <c r="Y124" s="168" t="s">
        <v>286</v>
      </c>
      <c r="Z124" s="168">
        <f t="shared" si="8"/>
        <v>52.5</v>
      </c>
    </row>
    <row r="125" hidden="1" spans="2:26">
      <c r="B125" s="168">
        <v>89</v>
      </c>
      <c r="C125" s="168" t="s">
        <v>84</v>
      </c>
      <c r="D125" s="168" t="s">
        <v>312</v>
      </c>
      <c r="E125" s="168">
        <v>4200</v>
      </c>
      <c r="F125" s="171">
        <v>44601</v>
      </c>
      <c r="G125" s="168" t="s">
        <v>279</v>
      </c>
      <c r="H125" s="168">
        <f t="shared" si="9"/>
        <v>47.2</v>
      </c>
      <c r="T125" s="168">
        <v>90</v>
      </c>
      <c r="U125" s="168" t="s">
        <v>84</v>
      </c>
      <c r="V125" s="168" t="s">
        <v>314</v>
      </c>
      <c r="W125" s="168">
        <v>4000</v>
      </c>
      <c r="X125" s="171">
        <v>44561</v>
      </c>
      <c r="Y125" s="168" t="s">
        <v>279</v>
      </c>
      <c r="Z125" s="168">
        <f t="shared" si="8"/>
        <v>44.4</v>
      </c>
    </row>
    <row r="126" hidden="1" spans="2:26">
      <c r="B126" s="168">
        <v>66</v>
      </c>
      <c r="C126" s="168" t="s">
        <v>84</v>
      </c>
      <c r="D126" s="168" t="s">
        <v>314</v>
      </c>
      <c r="E126" s="168">
        <v>3500</v>
      </c>
      <c r="F126" s="171">
        <v>44584</v>
      </c>
      <c r="G126" s="168" t="s">
        <v>275</v>
      </c>
      <c r="H126" s="168">
        <f t="shared" si="9"/>
        <v>53</v>
      </c>
      <c r="T126" s="168">
        <v>63</v>
      </c>
      <c r="U126" s="168" t="s">
        <v>324</v>
      </c>
      <c r="V126" s="168" t="s">
        <v>314</v>
      </c>
      <c r="W126" s="168">
        <v>3700</v>
      </c>
      <c r="X126" s="171">
        <v>44555</v>
      </c>
      <c r="Y126" s="168" t="s">
        <v>275</v>
      </c>
      <c r="Z126" s="168">
        <f t="shared" si="8"/>
        <v>58.7</v>
      </c>
    </row>
    <row r="127" hidden="1" spans="2:26">
      <c r="B127" s="168">
        <v>90</v>
      </c>
      <c r="C127" s="168" t="s">
        <v>84</v>
      </c>
      <c r="D127" s="168" t="s">
        <v>330</v>
      </c>
      <c r="E127" s="168">
        <v>4200</v>
      </c>
      <c r="F127" s="171">
        <v>44584</v>
      </c>
      <c r="G127" s="168" t="s">
        <v>279</v>
      </c>
      <c r="H127" s="168">
        <f t="shared" si="9"/>
        <v>46.7</v>
      </c>
      <c r="T127" s="168">
        <v>89</v>
      </c>
      <c r="U127" s="168" t="s">
        <v>84</v>
      </c>
      <c r="V127" s="168" t="s">
        <v>314</v>
      </c>
      <c r="W127" s="168">
        <v>4200</v>
      </c>
      <c r="X127" s="171">
        <v>44551</v>
      </c>
      <c r="Y127" s="168" t="s">
        <v>279</v>
      </c>
      <c r="Z127" s="168">
        <f t="shared" si="8"/>
        <v>47.2</v>
      </c>
    </row>
    <row r="128" hidden="1" spans="2:26">
      <c r="B128" s="168">
        <v>66.96</v>
      </c>
      <c r="C128" s="168" t="s">
        <v>149</v>
      </c>
      <c r="D128" s="168" t="s">
        <v>332</v>
      </c>
      <c r="E128" s="168">
        <v>3700</v>
      </c>
      <c r="F128" s="171">
        <v>44578</v>
      </c>
      <c r="G128" s="168" t="s">
        <v>275</v>
      </c>
      <c r="H128" s="168">
        <f t="shared" si="9"/>
        <v>55.3</v>
      </c>
      <c r="J128" s="170" t="s">
        <v>187</v>
      </c>
      <c r="K128" s="170" t="s">
        <v>264</v>
      </c>
      <c r="L128" s="170" t="s">
        <v>265</v>
      </c>
      <c r="M128" s="170" t="s">
        <v>266</v>
      </c>
      <c r="N128" s="170" t="s">
        <v>267</v>
      </c>
      <c r="O128" s="170" t="s">
        <v>268</v>
      </c>
      <c r="P128" s="170" t="s">
        <v>52</v>
      </c>
      <c r="Q128" s="170" t="s">
        <v>269</v>
      </c>
      <c r="T128" s="168">
        <v>62.36</v>
      </c>
      <c r="U128" s="168" t="s">
        <v>324</v>
      </c>
      <c r="V128" s="168" t="s">
        <v>314</v>
      </c>
      <c r="W128" s="168">
        <v>3500</v>
      </c>
      <c r="X128" s="171">
        <v>44551</v>
      </c>
      <c r="Y128" s="168" t="s">
        <v>275</v>
      </c>
      <c r="Z128" s="168">
        <f t="shared" si="8"/>
        <v>56.1</v>
      </c>
    </row>
    <row r="129" hidden="1" spans="2:26">
      <c r="B129" s="168">
        <v>65.5</v>
      </c>
      <c r="C129" s="168" t="s">
        <v>84</v>
      </c>
      <c r="D129" s="168" t="s">
        <v>329</v>
      </c>
      <c r="E129" s="168">
        <v>3100</v>
      </c>
      <c r="F129" s="171">
        <v>44577</v>
      </c>
      <c r="G129" s="168" t="s">
        <v>275</v>
      </c>
      <c r="H129" s="168">
        <f t="shared" si="9"/>
        <v>47.3</v>
      </c>
      <c r="J129" s="168" t="s">
        <v>253</v>
      </c>
      <c r="K129" s="168">
        <v>66</v>
      </c>
      <c r="L129" s="168" t="s">
        <v>84</v>
      </c>
      <c r="M129" s="168" t="s">
        <v>314</v>
      </c>
      <c r="N129" s="168">
        <v>3700</v>
      </c>
      <c r="O129" s="171">
        <v>44777</v>
      </c>
      <c r="P129" s="168" t="s">
        <v>275</v>
      </c>
      <c r="Q129" s="168">
        <f t="shared" ref="Q129:Q200" si="11">ROUND(N129/K129,1)</f>
        <v>56.1</v>
      </c>
      <c r="T129" s="168">
        <v>50</v>
      </c>
      <c r="U129" s="168" t="s">
        <v>326</v>
      </c>
      <c r="V129" s="168" t="s">
        <v>312</v>
      </c>
      <c r="W129" s="168">
        <v>3400</v>
      </c>
      <c r="X129" s="171">
        <v>44548</v>
      </c>
      <c r="Y129" s="168" t="s">
        <v>275</v>
      </c>
      <c r="Z129" s="168">
        <f t="shared" si="8"/>
        <v>68</v>
      </c>
    </row>
    <row r="130" hidden="1" spans="2:26">
      <c r="B130" s="168">
        <v>90</v>
      </c>
      <c r="C130" s="168" t="s">
        <v>84</v>
      </c>
      <c r="D130" s="168" t="s">
        <v>312</v>
      </c>
      <c r="E130" s="168">
        <v>4800</v>
      </c>
      <c r="F130" s="171">
        <v>44572</v>
      </c>
      <c r="G130" s="168" t="s">
        <v>279</v>
      </c>
      <c r="H130" s="168">
        <f t="shared" si="9"/>
        <v>53.3</v>
      </c>
      <c r="K130" s="168">
        <v>89</v>
      </c>
      <c r="L130" s="168" t="s">
        <v>84</v>
      </c>
      <c r="M130" s="168" t="s">
        <v>312</v>
      </c>
      <c r="N130" s="168">
        <v>5000</v>
      </c>
      <c r="O130" s="171">
        <v>44776</v>
      </c>
      <c r="P130" s="168" t="s">
        <v>279</v>
      </c>
      <c r="Q130" s="168">
        <f t="shared" si="11"/>
        <v>56.2</v>
      </c>
      <c r="T130" s="168">
        <v>49</v>
      </c>
      <c r="U130" s="168" t="s">
        <v>326</v>
      </c>
      <c r="V130" s="168" t="s">
        <v>313</v>
      </c>
      <c r="W130" s="168">
        <v>3100</v>
      </c>
      <c r="X130" s="171">
        <v>44543</v>
      </c>
      <c r="Y130" s="168" t="s">
        <v>275</v>
      </c>
      <c r="Z130" s="168">
        <f t="shared" si="8"/>
        <v>63.3</v>
      </c>
    </row>
    <row r="131" hidden="1" spans="2:26">
      <c r="B131" s="168">
        <v>90</v>
      </c>
      <c r="C131" s="168" t="s">
        <v>84</v>
      </c>
      <c r="D131" s="168" t="s">
        <v>312</v>
      </c>
      <c r="E131" s="168">
        <v>4000</v>
      </c>
      <c r="F131" s="171">
        <v>44568</v>
      </c>
      <c r="G131" s="168" t="s">
        <v>279</v>
      </c>
      <c r="H131" s="168">
        <f t="shared" si="9"/>
        <v>44.4</v>
      </c>
      <c r="K131" s="168">
        <v>108</v>
      </c>
      <c r="L131" s="168" t="s">
        <v>84</v>
      </c>
      <c r="M131" s="168" t="s">
        <v>314</v>
      </c>
      <c r="N131" s="168">
        <v>6300</v>
      </c>
      <c r="O131" s="171">
        <v>44773</v>
      </c>
      <c r="P131" s="168" t="s">
        <v>298</v>
      </c>
      <c r="Q131" s="168">
        <f t="shared" si="11"/>
        <v>58.3</v>
      </c>
      <c r="T131" s="168">
        <v>66</v>
      </c>
      <c r="U131" s="168" t="s">
        <v>84</v>
      </c>
      <c r="V131" s="168" t="s">
        <v>312</v>
      </c>
      <c r="W131" s="168">
        <v>4000</v>
      </c>
      <c r="X131" s="171">
        <v>44539</v>
      </c>
      <c r="Y131" s="168" t="s">
        <v>275</v>
      </c>
      <c r="Z131" s="168">
        <f t="shared" si="8"/>
        <v>60.6</v>
      </c>
    </row>
    <row r="132" hidden="1" spans="2:26">
      <c r="B132" s="168">
        <v>108</v>
      </c>
      <c r="C132" s="168" t="s">
        <v>84</v>
      </c>
      <c r="D132" s="168" t="s">
        <v>313</v>
      </c>
      <c r="E132" s="168">
        <v>5500</v>
      </c>
      <c r="F132" s="171">
        <v>44562</v>
      </c>
      <c r="G132" s="168" t="s">
        <v>286</v>
      </c>
      <c r="H132" s="168">
        <f t="shared" si="9"/>
        <v>50.9</v>
      </c>
      <c r="K132" s="168">
        <v>90</v>
      </c>
      <c r="L132" s="168" t="s">
        <v>84</v>
      </c>
      <c r="M132" s="168" t="s">
        <v>314</v>
      </c>
      <c r="N132" s="168">
        <v>4500</v>
      </c>
      <c r="O132" s="171">
        <v>44765</v>
      </c>
      <c r="P132" s="168" t="s">
        <v>279</v>
      </c>
      <c r="Q132" s="168">
        <f t="shared" si="11"/>
        <v>50</v>
      </c>
      <c r="T132" s="168">
        <v>62</v>
      </c>
      <c r="U132" s="168" t="s">
        <v>84</v>
      </c>
      <c r="V132" s="168" t="s">
        <v>314</v>
      </c>
      <c r="W132" s="168">
        <v>3500</v>
      </c>
      <c r="X132" s="171">
        <v>44536</v>
      </c>
      <c r="Y132" s="168" t="s">
        <v>275</v>
      </c>
      <c r="Z132" s="168">
        <f t="shared" si="8"/>
        <v>56.5</v>
      </c>
    </row>
    <row r="133" hidden="1" spans="2:26">
      <c r="B133" s="168">
        <v>90</v>
      </c>
      <c r="C133" s="168" t="s">
        <v>84</v>
      </c>
      <c r="D133" s="168" t="s">
        <v>314</v>
      </c>
      <c r="E133" s="168">
        <v>4300</v>
      </c>
      <c r="F133" s="171">
        <v>44559</v>
      </c>
      <c r="G133" s="168" t="s">
        <v>279</v>
      </c>
      <c r="H133" s="168">
        <f t="shared" si="9"/>
        <v>47.8</v>
      </c>
      <c r="K133" s="168">
        <v>67</v>
      </c>
      <c r="L133" s="168" t="s">
        <v>84</v>
      </c>
      <c r="M133" s="168" t="s">
        <v>312</v>
      </c>
      <c r="N133" s="168">
        <v>3700</v>
      </c>
      <c r="O133" s="171">
        <v>44751</v>
      </c>
      <c r="P133" s="168" t="s">
        <v>275</v>
      </c>
      <c r="Q133" s="168">
        <f t="shared" si="11"/>
        <v>55.2</v>
      </c>
      <c r="T133" s="168">
        <v>86</v>
      </c>
      <c r="U133" s="168" t="s">
        <v>84</v>
      </c>
      <c r="V133" s="168" t="s">
        <v>314</v>
      </c>
      <c r="W133" s="168">
        <v>4100</v>
      </c>
      <c r="X133" s="171">
        <v>44527</v>
      </c>
      <c r="Y133" s="168" t="s">
        <v>279</v>
      </c>
      <c r="Z133" s="168">
        <f t="shared" si="8"/>
        <v>47.7</v>
      </c>
    </row>
    <row r="134" hidden="1" spans="2:26">
      <c r="B134" s="168">
        <v>63</v>
      </c>
      <c r="C134" s="168" t="s">
        <v>149</v>
      </c>
      <c r="D134" s="168" t="s">
        <v>312</v>
      </c>
      <c r="E134" s="168">
        <v>3500</v>
      </c>
      <c r="F134" s="171">
        <v>44555</v>
      </c>
      <c r="G134" s="168" t="s">
        <v>275</v>
      </c>
      <c r="H134" s="168">
        <f t="shared" si="9"/>
        <v>55.6</v>
      </c>
      <c r="K134" s="168">
        <v>89.44</v>
      </c>
      <c r="L134" s="168" t="s">
        <v>84</v>
      </c>
      <c r="M134" s="168" t="s">
        <v>314</v>
      </c>
      <c r="N134" s="168">
        <v>4700</v>
      </c>
      <c r="O134" s="171">
        <v>44750</v>
      </c>
      <c r="P134" s="168" t="s">
        <v>279</v>
      </c>
      <c r="Q134" s="168">
        <f t="shared" si="11"/>
        <v>52.5</v>
      </c>
      <c r="T134" s="168">
        <v>90</v>
      </c>
      <c r="U134" s="168" t="s">
        <v>84</v>
      </c>
      <c r="V134" s="168" t="s">
        <v>312</v>
      </c>
      <c r="W134" s="168">
        <v>4200</v>
      </c>
      <c r="X134" s="171">
        <v>44525</v>
      </c>
      <c r="Y134" s="168" t="s">
        <v>279</v>
      </c>
      <c r="Z134" s="168">
        <f t="shared" si="8"/>
        <v>46.7</v>
      </c>
    </row>
    <row r="135" hidden="1" spans="2:26">
      <c r="B135" s="168">
        <v>89.11</v>
      </c>
      <c r="C135" s="168" t="s">
        <v>149</v>
      </c>
      <c r="D135" s="168" t="s">
        <v>313</v>
      </c>
      <c r="E135" s="168">
        <v>4000</v>
      </c>
      <c r="F135" s="171">
        <v>44545</v>
      </c>
      <c r="G135" s="168" t="s">
        <v>279</v>
      </c>
      <c r="H135" s="168">
        <f t="shared" si="9"/>
        <v>44.9</v>
      </c>
      <c r="K135" s="168">
        <v>66</v>
      </c>
      <c r="L135" s="168" t="s">
        <v>84</v>
      </c>
      <c r="M135" s="168" t="s">
        <v>312</v>
      </c>
      <c r="N135" s="168">
        <v>3900</v>
      </c>
      <c r="O135" s="171">
        <v>44750</v>
      </c>
      <c r="P135" s="168" t="s">
        <v>275</v>
      </c>
      <c r="Q135" s="168">
        <f t="shared" si="11"/>
        <v>59.1</v>
      </c>
      <c r="T135" s="168">
        <v>49.81</v>
      </c>
      <c r="U135" s="168" t="s">
        <v>317</v>
      </c>
      <c r="V135" s="168" t="s">
        <v>314</v>
      </c>
      <c r="W135" s="168">
        <v>3000</v>
      </c>
      <c r="X135" s="171">
        <v>44521</v>
      </c>
      <c r="Y135" s="168" t="s">
        <v>275</v>
      </c>
      <c r="Z135" s="168">
        <f t="shared" si="8"/>
        <v>60.2</v>
      </c>
    </row>
    <row r="136" hidden="1" spans="2:26">
      <c r="B136" s="168">
        <v>90</v>
      </c>
      <c r="C136" s="168" t="s">
        <v>84</v>
      </c>
      <c r="D136" s="168" t="s">
        <v>330</v>
      </c>
      <c r="E136" s="168">
        <v>4300</v>
      </c>
      <c r="F136" s="171">
        <v>44540</v>
      </c>
      <c r="G136" s="168" t="s">
        <v>279</v>
      </c>
      <c r="H136" s="168">
        <f t="shared" si="9"/>
        <v>47.8</v>
      </c>
      <c r="K136" s="168">
        <v>90</v>
      </c>
      <c r="L136" s="168" t="s">
        <v>84</v>
      </c>
      <c r="M136" s="168" t="s">
        <v>313</v>
      </c>
      <c r="N136" s="168">
        <v>4200</v>
      </c>
      <c r="O136" s="171">
        <v>44747</v>
      </c>
      <c r="P136" s="168" t="s">
        <v>279</v>
      </c>
      <c r="Q136" s="168">
        <f t="shared" si="11"/>
        <v>46.7</v>
      </c>
      <c r="T136" s="168">
        <v>65.81</v>
      </c>
      <c r="U136" s="168" t="s">
        <v>84</v>
      </c>
      <c r="V136" s="168" t="s">
        <v>313</v>
      </c>
      <c r="W136" s="168">
        <v>3500</v>
      </c>
      <c r="X136" s="171">
        <v>44520</v>
      </c>
      <c r="Y136" s="168" t="s">
        <v>275</v>
      </c>
      <c r="Z136" s="168">
        <f t="shared" si="8"/>
        <v>53.2</v>
      </c>
    </row>
    <row r="137" hidden="1" spans="2:26">
      <c r="B137" s="168">
        <v>90</v>
      </c>
      <c r="C137" s="168" t="s">
        <v>84</v>
      </c>
      <c r="D137" s="168" t="s">
        <v>312</v>
      </c>
      <c r="E137" s="168">
        <v>4600</v>
      </c>
      <c r="F137" s="171">
        <v>44528</v>
      </c>
      <c r="G137" s="168" t="s">
        <v>279</v>
      </c>
      <c r="H137" s="168">
        <f t="shared" si="9"/>
        <v>51.1</v>
      </c>
      <c r="K137" s="168">
        <v>66.66</v>
      </c>
      <c r="L137" s="168" t="s">
        <v>84</v>
      </c>
      <c r="M137" s="168" t="s">
        <v>313</v>
      </c>
      <c r="N137" s="168">
        <v>3500</v>
      </c>
      <c r="O137" s="171">
        <v>44744</v>
      </c>
      <c r="P137" s="168" t="s">
        <v>275</v>
      </c>
      <c r="Q137" s="168">
        <f t="shared" si="11"/>
        <v>52.5</v>
      </c>
      <c r="T137" s="168">
        <v>62</v>
      </c>
      <c r="U137" s="168" t="s">
        <v>84</v>
      </c>
      <c r="V137" s="168" t="s">
        <v>312</v>
      </c>
      <c r="W137" s="168">
        <v>3700</v>
      </c>
      <c r="X137" s="171">
        <v>44518</v>
      </c>
      <c r="Y137" s="168" t="s">
        <v>275</v>
      </c>
      <c r="Z137" s="168">
        <f t="shared" si="8"/>
        <v>59.7</v>
      </c>
    </row>
    <row r="138" hidden="1" spans="2:26">
      <c r="B138" s="168">
        <v>90</v>
      </c>
      <c r="C138" s="168" t="s">
        <v>149</v>
      </c>
      <c r="D138" s="168" t="s">
        <v>312</v>
      </c>
      <c r="E138" s="168">
        <v>4200</v>
      </c>
      <c r="F138" s="171">
        <v>44527</v>
      </c>
      <c r="G138" s="168" t="s">
        <v>279</v>
      </c>
      <c r="H138" s="168">
        <f t="shared" si="9"/>
        <v>46.7</v>
      </c>
      <c r="K138" s="168">
        <v>90</v>
      </c>
      <c r="L138" s="168" t="s">
        <v>84</v>
      </c>
      <c r="M138" s="168" t="s">
        <v>312</v>
      </c>
      <c r="N138" s="168">
        <v>4300</v>
      </c>
      <c r="O138" s="171">
        <v>44720</v>
      </c>
      <c r="P138" s="168" t="s">
        <v>279</v>
      </c>
      <c r="Q138" s="168">
        <f t="shared" si="11"/>
        <v>47.8</v>
      </c>
      <c r="T138" s="168">
        <v>66</v>
      </c>
      <c r="U138" s="168" t="s">
        <v>84</v>
      </c>
      <c r="V138" s="168" t="s">
        <v>312</v>
      </c>
      <c r="W138" s="168">
        <v>3600</v>
      </c>
      <c r="X138" s="171">
        <v>44506</v>
      </c>
      <c r="Y138" s="168" t="s">
        <v>275</v>
      </c>
      <c r="Z138" s="168">
        <f t="shared" si="8"/>
        <v>54.5</v>
      </c>
    </row>
    <row r="139" hidden="1" spans="2:26">
      <c r="B139" s="168">
        <v>62.76</v>
      </c>
      <c r="C139" s="168" t="s">
        <v>149</v>
      </c>
      <c r="D139" s="168" t="s">
        <v>314</v>
      </c>
      <c r="E139" s="168">
        <v>3300</v>
      </c>
      <c r="F139" s="171">
        <v>44521</v>
      </c>
      <c r="G139" s="168" t="s">
        <v>275</v>
      </c>
      <c r="H139" s="168">
        <f t="shared" si="9"/>
        <v>52.6</v>
      </c>
      <c r="K139" s="168">
        <v>90</v>
      </c>
      <c r="L139" s="168" t="s">
        <v>84</v>
      </c>
      <c r="M139" s="168" t="s">
        <v>329</v>
      </c>
      <c r="N139" s="168">
        <v>4200</v>
      </c>
      <c r="O139" s="171">
        <v>44709</v>
      </c>
      <c r="P139" s="168" t="s">
        <v>279</v>
      </c>
      <c r="Q139" s="168">
        <f t="shared" si="11"/>
        <v>46.7</v>
      </c>
      <c r="T139" s="168">
        <v>90</v>
      </c>
      <c r="U139" s="168" t="s">
        <v>84</v>
      </c>
      <c r="V139" s="168" t="s">
        <v>313</v>
      </c>
      <c r="W139" s="168">
        <v>4100</v>
      </c>
      <c r="X139" s="171">
        <v>44499</v>
      </c>
      <c r="Y139" s="168" t="s">
        <v>279</v>
      </c>
      <c r="Z139" s="168">
        <f t="shared" si="8"/>
        <v>45.6</v>
      </c>
    </row>
    <row r="140" hidden="1" spans="2:26">
      <c r="B140" s="168">
        <v>90</v>
      </c>
      <c r="C140" s="168" t="s">
        <v>84</v>
      </c>
      <c r="D140" s="168" t="s">
        <v>332</v>
      </c>
      <c r="E140" s="168">
        <v>4000</v>
      </c>
      <c r="F140" s="171">
        <v>44518</v>
      </c>
      <c r="G140" s="168" t="s">
        <v>295</v>
      </c>
      <c r="H140" s="168">
        <f t="shared" si="9"/>
        <v>44.4</v>
      </c>
      <c r="K140" s="168">
        <v>90</v>
      </c>
      <c r="L140" s="168" t="s">
        <v>84</v>
      </c>
      <c r="M140" s="168" t="s">
        <v>312</v>
      </c>
      <c r="N140" s="168">
        <v>4500</v>
      </c>
      <c r="O140" s="171">
        <v>44702</v>
      </c>
      <c r="P140" s="168" t="s">
        <v>279</v>
      </c>
      <c r="Q140" s="168">
        <f t="shared" si="11"/>
        <v>50</v>
      </c>
      <c r="T140" s="168">
        <v>66</v>
      </c>
      <c r="U140" s="168" t="s">
        <v>84</v>
      </c>
      <c r="V140" s="168" t="s">
        <v>314</v>
      </c>
      <c r="W140" s="168">
        <v>3400</v>
      </c>
      <c r="X140" s="171">
        <v>44482</v>
      </c>
      <c r="Y140" s="168" t="s">
        <v>275</v>
      </c>
      <c r="Z140" s="168">
        <f t="shared" si="8"/>
        <v>51.5</v>
      </c>
    </row>
    <row r="141" hidden="1" spans="2:26">
      <c r="B141" s="168">
        <v>90</v>
      </c>
      <c r="C141" s="168" t="s">
        <v>84</v>
      </c>
      <c r="D141" s="168" t="s">
        <v>330</v>
      </c>
      <c r="E141" s="168">
        <v>4200</v>
      </c>
      <c r="F141" s="171">
        <v>44510</v>
      </c>
      <c r="G141" s="168" t="s">
        <v>279</v>
      </c>
      <c r="H141" s="168">
        <f t="shared" si="9"/>
        <v>46.7</v>
      </c>
      <c r="K141" s="168">
        <v>50</v>
      </c>
      <c r="L141" s="168" t="s">
        <v>317</v>
      </c>
      <c r="M141" s="168" t="s">
        <v>330</v>
      </c>
      <c r="N141" s="168">
        <v>3500</v>
      </c>
      <c r="O141" s="171">
        <v>44690</v>
      </c>
      <c r="P141" s="168" t="s">
        <v>275</v>
      </c>
      <c r="Q141" s="168">
        <f t="shared" si="11"/>
        <v>70</v>
      </c>
      <c r="T141" s="168">
        <v>80</v>
      </c>
      <c r="U141" s="168" t="s">
        <v>84</v>
      </c>
      <c r="V141" s="168" t="s">
        <v>312</v>
      </c>
      <c r="W141" s="168">
        <v>4200</v>
      </c>
      <c r="X141" s="171">
        <v>44479</v>
      </c>
      <c r="Y141" s="168" t="s">
        <v>295</v>
      </c>
      <c r="Z141" s="168">
        <f t="shared" si="8"/>
        <v>52.5</v>
      </c>
    </row>
    <row r="142" hidden="1" spans="2:26">
      <c r="B142" s="168">
        <v>90</v>
      </c>
      <c r="C142" s="168" t="s">
        <v>84</v>
      </c>
      <c r="D142" s="168" t="s">
        <v>332</v>
      </c>
      <c r="E142" s="168">
        <v>4600</v>
      </c>
      <c r="F142" s="171">
        <v>44506</v>
      </c>
      <c r="G142" s="168" t="s">
        <v>279</v>
      </c>
      <c r="H142" s="168">
        <f t="shared" si="9"/>
        <v>51.1</v>
      </c>
      <c r="K142" s="168">
        <v>67</v>
      </c>
      <c r="L142" s="168" t="s">
        <v>149</v>
      </c>
      <c r="M142" s="168" t="s">
        <v>312</v>
      </c>
      <c r="N142" s="168">
        <v>4000</v>
      </c>
      <c r="O142" s="171">
        <v>44689</v>
      </c>
      <c r="P142" s="168" t="s">
        <v>275</v>
      </c>
      <c r="Q142" s="168">
        <f t="shared" si="11"/>
        <v>59.7</v>
      </c>
      <c r="T142" s="168">
        <v>49</v>
      </c>
      <c r="U142" s="168" t="s">
        <v>84</v>
      </c>
      <c r="V142" s="168" t="s">
        <v>313</v>
      </c>
      <c r="W142" s="168">
        <v>3300</v>
      </c>
      <c r="X142" s="171">
        <v>44478</v>
      </c>
      <c r="Y142" s="168" t="s">
        <v>275</v>
      </c>
      <c r="Z142" s="168">
        <f t="shared" si="8"/>
        <v>67.3</v>
      </c>
    </row>
    <row r="143" hidden="1" spans="2:26">
      <c r="B143" s="168">
        <v>49</v>
      </c>
      <c r="C143" s="168" t="s">
        <v>85</v>
      </c>
      <c r="D143" s="168" t="s">
        <v>314</v>
      </c>
      <c r="E143" s="168">
        <v>3300</v>
      </c>
      <c r="F143" s="171">
        <v>44500</v>
      </c>
      <c r="G143" s="168" t="s">
        <v>275</v>
      </c>
      <c r="H143" s="168">
        <f t="shared" si="9"/>
        <v>67.3</v>
      </c>
      <c r="K143" s="168">
        <v>90</v>
      </c>
      <c r="L143" s="168" t="s">
        <v>84</v>
      </c>
      <c r="M143" s="168" t="s">
        <v>314</v>
      </c>
      <c r="N143" s="168">
        <v>4500</v>
      </c>
      <c r="O143" s="171">
        <v>44689</v>
      </c>
      <c r="P143" s="168" t="s">
        <v>279</v>
      </c>
      <c r="Q143" s="168">
        <f t="shared" si="11"/>
        <v>50</v>
      </c>
      <c r="T143" s="168">
        <v>80</v>
      </c>
      <c r="U143" s="168" t="s">
        <v>84</v>
      </c>
      <c r="V143" s="168" t="s">
        <v>312</v>
      </c>
      <c r="W143" s="168">
        <v>4100</v>
      </c>
      <c r="X143" s="171">
        <v>44470</v>
      </c>
      <c r="Y143" s="168" t="s">
        <v>301</v>
      </c>
      <c r="Z143" s="168">
        <f t="shared" si="8"/>
        <v>51.3</v>
      </c>
    </row>
    <row r="144" hidden="1" spans="2:26">
      <c r="B144" s="168">
        <v>90</v>
      </c>
      <c r="C144" s="168" t="s">
        <v>84</v>
      </c>
      <c r="D144" s="168" t="s">
        <v>329</v>
      </c>
      <c r="E144" s="168">
        <v>4300</v>
      </c>
      <c r="F144" s="171">
        <v>44496</v>
      </c>
      <c r="G144" s="168" t="s">
        <v>279</v>
      </c>
      <c r="H144" s="168">
        <f t="shared" si="9"/>
        <v>47.8</v>
      </c>
      <c r="K144" s="168">
        <v>89</v>
      </c>
      <c r="L144" s="168" t="s">
        <v>84</v>
      </c>
      <c r="M144" s="168" t="s">
        <v>314</v>
      </c>
      <c r="N144" s="168">
        <v>4350</v>
      </c>
      <c r="O144" s="171">
        <v>44688</v>
      </c>
      <c r="P144" s="168" t="s">
        <v>279</v>
      </c>
      <c r="Q144" s="168">
        <f t="shared" si="11"/>
        <v>48.9</v>
      </c>
      <c r="T144" s="168">
        <v>50</v>
      </c>
      <c r="U144" s="168" t="s">
        <v>326</v>
      </c>
      <c r="V144" s="168" t="s">
        <v>313</v>
      </c>
      <c r="W144" s="168">
        <v>3400</v>
      </c>
      <c r="X144" s="171">
        <v>44467</v>
      </c>
      <c r="Y144" s="168" t="s">
        <v>275</v>
      </c>
      <c r="Z144" s="168">
        <f t="shared" si="8"/>
        <v>68</v>
      </c>
    </row>
    <row r="145" hidden="1" spans="2:26">
      <c r="B145" s="168">
        <v>89.75</v>
      </c>
      <c r="C145" s="168" t="s">
        <v>84</v>
      </c>
      <c r="D145" s="168" t="s">
        <v>312</v>
      </c>
      <c r="E145" s="168">
        <v>4300</v>
      </c>
      <c r="F145" s="171">
        <v>44496</v>
      </c>
      <c r="G145" s="168" t="s">
        <v>279</v>
      </c>
      <c r="H145" s="168">
        <f t="shared" si="9"/>
        <v>47.9</v>
      </c>
      <c r="K145" s="168">
        <v>50</v>
      </c>
      <c r="L145" s="168" t="s">
        <v>317</v>
      </c>
      <c r="M145" s="168" t="s">
        <v>330</v>
      </c>
      <c r="N145" s="168">
        <v>3300</v>
      </c>
      <c r="O145" s="171">
        <v>44670</v>
      </c>
      <c r="P145" s="168" t="s">
        <v>275</v>
      </c>
      <c r="Q145" s="168">
        <f t="shared" si="11"/>
        <v>66</v>
      </c>
      <c r="T145" s="168">
        <v>89</v>
      </c>
      <c r="U145" s="168" t="s">
        <v>84</v>
      </c>
      <c r="V145" s="168" t="s">
        <v>313</v>
      </c>
      <c r="W145" s="168">
        <v>5000</v>
      </c>
      <c r="X145" s="171">
        <v>44461</v>
      </c>
      <c r="Y145" s="168" t="s">
        <v>279</v>
      </c>
      <c r="Z145" s="168">
        <f t="shared" si="8"/>
        <v>56.2</v>
      </c>
    </row>
    <row r="146" hidden="1" spans="2:26">
      <c r="B146" s="168">
        <v>89</v>
      </c>
      <c r="C146" s="168" t="s">
        <v>84</v>
      </c>
      <c r="D146" s="168" t="s">
        <v>312</v>
      </c>
      <c r="E146" s="168">
        <v>3800</v>
      </c>
      <c r="F146" s="171">
        <v>44496</v>
      </c>
      <c r="G146" s="168" t="s">
        <v>279</v>
      </c>
      <c r="H146" s="168">
        <f t="shared" si="9"/>
        <v>42.7</v>
      </c>
      <c r="K146" s="168">
        <v>90</v>
      </c>
      <c r="L146" s="168" t="s">
        <v>84</v>
      </c>
      <c r="M146" s="168" t="s">
        <v>312</v>
      </c>
      <c r="N146" s="168">
        <v>4500</v>
      </c>
      <c r="O146" s="171">
        <v>44668</v>
      </c>
      <c r="P146" s="168" t="s">
        <v>279</v>
      </c>
      <c r="Q146" s="168">
        <f t="shared" si="11"/>
        <v>50</v>
      </c>
      <c r="T146" s="168">
        <v>50</v>
      </c>
      <c r="U146" s="168" t="s">
        <v>83</v>
      </c>
      <c r="V146" s="168" t="s">
        <v>314</v>
      </c>
      <c r="W146" s="168">
        <v>3500</v>
      </c>
      <c r="X146" s="171">
        <v>44457</v>
      </c>
      <c r="Y146" s="168" t="s">
        <v>275</v>
      </c>
      <c r="Z146" s="168">
        <f t="shared" si="8"/>
        <v>70</v>
      </c>
    </row>
    <row r="147" hidden="1" spans="2:26">
      <c r="B147" s="168">
        <v>90</v>
      </c>
      <c r="C147" s="168" t="s">
        <v>84</v>
      </c>
      <c r="D147" s="168" t="s">
        <v>329</v>
      </c>
      <c r="E147" s="168">
        <v>4000</v>
      </c>
      <c r="F147" s="171">
        <v>44484</v>
      </c>
      <c r="G147" s="168" t="s">
        <v>279</v>
      </c>
      <c r="H147" s="168">
        <f t="shared" si="9"/>
        <v>44.4</v>
      </c>
      <c r="K147" s="168">
        <v>63</v>
      </c>
      <c r="L147" s="168" t="s">
        <v>149</v>
      </c>
      <c r="M147" s="168" t="s">
        <v>314</v>
      </c>
      <c r="N147" s="168">
        <v>4000</v>
      </c>
      <c r="O147" s="171">
        <v>44667</v>
      </c>
      <c r="P147" s="168" t="s">
        <v>275</v>
      </c>
      <c r="Q147" s="168">
        <f t="shared" si="11"/>
        <v>63.5</v>
      </c>
      <c r="T147" s="168">
        <v>50</v>
      </c>
      <c r="U147" s="168" t="s">
        <v>317</v>
      </c>
      <c r="V147" s="168" t="s">
        <v>313</v>
      </c>
      <c r="W147" s="168">
        <v>3300</v>
      </c>
      <c r="X147" s="171">
        <v>44445</v>
      </c>
      <c r="Y147" s="168" t="s">
        <v>275</v>
      </c>
      <c r="Z147" s="168">
        <f t="shared" si="8"/>
        <v>66</v>
      </c>
    </row>
    <row r="148" hidden="1" spans="2:26">
      <c r="B148" s="168">
        <v>90</v>
      </c>
      <c r="C148" s="168" t="s">
        <v>84</v>
      </c>
      <c r="D148" s="168" t="s">
        <v>314</v>
      </c>
      <c r="E148" s="168">
        <v>4000</v>
      </c>
      <c r="F148" s="171">
        <v>44475</v>
      </c>
      <c r="G148" s="168" t="s">
        <v>279</v>
      </c>
      <c r="H148" s="168">
        <f t="shared" si="9"/>
        <v>44.4</v>
      </c>
      <c r="K148" s="168">
        <v>49</v>
      </c>
      <c r="L148" s="168" t="s">
        <v>324</v>
      </c>
      <c r="M148" s="168" t="s">
        <v>329</v>
      </c>
      <c r="N148" s="168">
        <v>3500</v>
      </c>
      <c r="O148" s="171">
        <v>44661</v>
      </c>
      <c r="P148" s="168" t="s">
        <v>275</v>
      </c>
      <c r="Q148" s="168">
        <f t="shared" si="11"/>
        <v>71.4</v>
      </c>
      <c r="T148" s="168">
        <v>62</v>
      </c>
      <c r="U148" s="168" t="s">
        <v>84</v>
      </c>
      <c r="V148" s="168" t="s">
        <v>312</v>
      </c>
      <c r="W148" s="168">
        <v>3700</v>
      </c>
      <c r="X148" s="171">
        <v>44436</v>
      </c>
      <c r="Y148" s="168" t="s">
        <v>275</v>
      </c>
      <c r="Z148" s="168">
        <f t="shared" si="8"/>
        <v>59.7</v>
      </c>
    </row>
    <row r="149" hidden="1" spans="2:26">
      <c r="B149" s="168">
        <v>89</v>
      </c>
      <c r="C149" s="168" t="s">
        <v>84</v>
      </c>
      <c r="D149" s="168" t="s">
        <v>314</v>
      </c>
      <c r="E149" s="168">
        <v>4100</v>
      </c>
      <c r="F149" s="171">
        <v>44473</v>
      </c>
      <c r="G149" s="168" t="s">
        <v>334</v>
      </c>
      <c r="H149" s="168">
        <f t="shared" si="9"/>
        <v>46.1</v>
      </c>
      <c r="K149" s="168">
        <v>65.62</v>
      </c>
      <c r="L149" s="168" t="s">
        <v>84</v>
      </c>
      <c r="M149" s="168" t="s">
        <v>314</v>
      </c>
      <c r="N149" s="168">
        <v>3600</v>
      </c>
      <c r="O149" s="171">
        <v>44637</v>
      </c>
      <c r="P149" s="168" t="s">
        <v>275</v>
      </c>
      <c r="Q149" s="168">
        <f t="shared" si="11"/>
        <v>54.9</v>
      </c>
      <c r="T149" s="168">
        <v>78</v>
      </c>
      <c r="U149" s="168" t="s">
        <v>84</v>
      </c>
      <c r="V149" s="168" t="s">
        <v>314</v>
      </c>
      <c r="W149" s="168">
        <v>4300</v>
      </c>
      <c r="X149" s="171">
        <v>44436</v>
      </c>
      <c r="Y149" s="168" t="s">
        <v>279</v>
      </c>
      <c r="Z149" s="168">
        <f t="shared" si="8"/>
        <v>55.1</v>
      </c>
    </row>
    <row r="150" hidden="1" spans="2:26">
      <c r="B150" s="168">
        <v>90</v>
      </c>
      <c r="C150" s="168" t="s">
        <v>84</v>
      </c>
      <c r="D150" s="168" t="s">
        <v>332</v>
      </c>
      <c r="E150" s="168">
        <v>4000</v>
      </c>
      <c r="F150" s="171">
        <v>44464</v>
      </c>
      <c r="G150" s="168" t="s">
        <v>279</v>
      </c>
      <c r="H150" s="168">
        <f t="shared" si="9"/>
        <v>44.4</v>
      </c>
      <c r="K150" s="168">
        <v>90</v>
      </c>
      <c r="L150" s="168" t="s">
        <v>84</v>
      </c>
      <c r="M150" s="168" t="s">
        <v>312</v>
      </c>
      <c r="N150" s="168">
        <v>4500</v>
      </c>
      <c r="O150" s="171">
        <v>44632</v>
      </c>
      <c r="P150" s="168" t="s">
        <v>279</v>
      </c>
      <c r="Q150" s="168">
        <f t="shared" si="11"/>
        <v>50</v>
      </c>
      <c r="T150" s="168">
        <v>80</v>
      </c>
      <c r="U150" s="168" t="s">
        <v>84</v>
      </c>
      <c r="V150" s="168" t="s">
        <v>314</v>
      </c>
      <c r="W150" s="168">
        <v>4300</v>
      </c>
      <c r="X150" s="171">
        <v>44433</v>
      </c>
      <c r="Y150" s="168" t="s">
        <v>279</v>
      </c>
      <c r="Z150" s="168">
        <f t="shared" si="8"/>
        <v>53.8</v>
      </c>
    </row>
    <row r="151" hidden="1" spans="2:26">
      <c r="B151" s="168">
        <v>90</v>
      </c>
      <c r="C151" s="168" t="s">
        <v>335</v>
      </c>
      <c r="D151" s="168" t="s">
        <v>313</v>
      </c>
      <c r="E151" s="168">
        <v>4200</v>
      </c>
      <c r="F151" s="171">
        <v>44458</v>
      </c>
      <c r="G151" s="168" t="s">
        <v>279</v>
      </c>
      <c r="H151" s="168">
        <f t="shared" si="9"/>
        <v>46.7</v>
      </c>
      <c r="K151" s="168">
        <v>63</v>
      </c>
      <c r="L151" s="168" t="s">
        <v>149</v>
      </c>
      <c r="M151" s="168" t="s">
        <v>313</v>
      </c>
      <c r="N151" s="168">
        <v>3600</v>
      </c>
      <c r="O151" s="171">
        <v>44632</v>
      </c>
      <c r="P151" s="168" t="s">
        <v>275</v>
      </c>
      <c r="Q151" s="168">
        <f t="shared" si="11"/>
        <v>57.1</v>
      </c>
      <c r="T151" s="168">
        <v>90</v>
      </c>
      <c r="U151" s="168" t="s">
        <v>84</v>
      </c>
      <c r="V151" s="168" t="s">
        <v>314</v>
      </c>
      <c r="W151" s="168">
        <v>4500</v>
      </c>
      <c r="X151" s="171">
        <v>44431</v>
      </c>
      <c r="Y151" s="168" t="s">
        <v>279</v>
      </c>
      <c r="Z151" s="168">
        <f t="shared" si="8"/>
        <v>50</v>
      </c>
    </row>
    <row r="152" hidden="1" spans="2:26">
      <c r="B152" s="168">
        <v>66</v>
      </c>
      <c r="C152" s="168" t="s">
        <v>149</v>
      </c>
      <c r="D152" s="168" t="s">
        <v>314</v>
      </c>
      <c r="E152" s="168">
        <v>3500</v>
      </c>
      <c r="F152" s="171">
        <v>44457</v>
      </c>
      <c r="G152" s="168" t="s">
        <v>275</v>
      </c>
      <c r="H152" s="168">
        <f t="shared" si="9"/>
        <v>53</v>
      </c>
      <c r="K152" s="168">
        <v>90</v>
      </c>
      <c r="L152" s="168" t="s">
        <v>84</v>
      </c>
      <c r="M152" s="168" t="s">
        <v>314</v>
      </c>
      <c r="N152" s="168">
        <v>4200</v>
      </c>
      <c r="O152" s="171">
        <v>44629</v>
      </c>
      <c r="P152" s="168" t="s">
        <v>279</v>
      </c>
      <c r="Q152" s="168">
        <f t="shared" si="11"/>
        <v>46.7</v>
      </c>
      <c r="T152" s="168">
        <v>90</v>
      </c>
      <c r="U152" s="168" t="s">
        <v>84</v>
      </c>
      <c r="V152" s="168" t="s">
        <v>313</v>
      </c>
      <c r="W152" s="168">
        <v>4400</v>
      </c>
      <c r="X152" s="171">
        <v>44430</v>
      </c>
      <c r="Y152" s="168" t="s">
        <v>279</v>
      </c>
      <c r="Z152" s="168">
        <f t="shared" si="8"/>
        <v>48.9</v>
      </c>
    </row>
    <row r="153" hidden="1" spans="2:26">
      <c r="B153" s="168">
        <v>90</v>
      </c>
      <c r="C153" s="168" t="s">
        <v>84</v>
      </c>
      <c r="D153" s="168" t="s">
        <v>314</v>
      </c>
      <c r="E153" s="168">
        <v>4100</v>
      </c>
      <c r="F153" s="171">
        <v>44453</v>
      </c>
      <c r="G153" s="168" t="s">
        <v>279</v>
      </c>
      <c r="H153" s="168">
        <f t="shared" si="9"/>
        <v>45.6</v>
      </c>
      <c r="K153" s="168">
        <v>90.4</v>
      </c>
      <c r="L153" s="168" t="s">
        <v>84</v>
      </c>
      <c r="M153" s="168" t="s">
        <v>329</v>
      </c>
      <c r="N153" s="168">
        <v>4300</v>
      </c>
      <c r="O153" s="171">
        <v>44627</v>
      </c>
      <c r="P153" s="168" t="s">
        <v>279</v>
      </c>
      <c r="Q153" s="168">
        <f t="shared" si="11"/>
        <v>47.6</v>
      </c>
      <c r="T153" s="168">
        <v>49.81</v>
      </c>
      <c r="U153" s="168" t="s">
        <v>317</v>
      </c>
      <c r="V153" s="168" t="s">
        <v>314</v>
      </c>
      <c r="W153" s="168">
        <v>3100</v>
      </c>
      <c r="X153" s="171">
        <v>44428</v>
      </c>
      <c r="Y153" s="168" t="s">
        <v>275</v>
      </c>
      <c r="Z153" s="168">
        <f t="shared" si="8"/>
        <v>62.2</v>
      </c>
    </row>
    <row r="154" hidden="1" spans="2:26">
      <c r="B154" s="168">
        <v>90</v>
      </c>
      <c r="C154" s="168" t="s">
        <v>84</v>
      </c>
      <c r="D154" s="168" t="s">
        <v>312</v>
      </c>
      <c r="E154" s="168">
        <v>4400</v>
      </c>
      <c r="F154" s="171">
        <v>44447</v>
      </c>
      <c r="G154" s="168" t="s">
        <v>279</v>
      </c>
      <c r="H154" s="168">
        <f t="shared" si="9"/>
        <v>48.9</v>
      </c>
      <c r="K154" s="168">
        <v>90</v>
      </c>
      <c r="L154" s="168" t="s">
        <v>84</v>
      </c>
      <c r="M154" s="168" t="s">
        <v>313</v>
      </c>
      <c r="N154" s="168">
        <v>4400</v>
      </c>
      <c r="O154" s="171">
        <v>44622</v>
      </c>
      <c r="P154" s="168" t="s">
        <v>279</v>
      </c>
      <c r="Q154" s="168">
        <f t="shared" si="11"/>
        <v>48.9</v>
      </c>
      <c r="T154" s="168">
        <v>90.25</v>
      </c>
      <c r="U154" s="168" t="s">
        <v>335</v>
      </c>
      <c r="V154" s="168" t="s">
        <v>313</v>
      </c>
      <c r="W154" s="168">
        <v>4800</v>
      </c>
      <c r="X154" s="171">
        <v>44416</v>
      </c>
      <c r="Y154" s="168" t="s">
        <v>279</v>
      </c>
      <c r="Z154" s="168">
        <f t="shared" si="8"/>
        <v>53.2</v>
      </c>
    </row>
    <row r="155" hidden="1" spans="2:26">
      <c r="B155" s="168">
        <v>67</v>
      </c>
      <c r="C155" s="168" t="s">
        <v>84</v>
      </c>
      <c r="D155" s="168" t="s">
        <v>332</v>
      </c>
      <c r="E155" s="168">
        <v>4100</v>
      </c>
      <c r="F155" s="171">
        <v>44434</v>
      </c>
      <c r="G155" s="168" t="s">
        <v>275</v>
      </c>
      <c r="H155" s="168">
        <f t="shared" si="9"/>
        <v>61.2</v>
      </c>
      <c r="K155" s="168">
        <v>66</v>
      </c>
      <c r="L155" s="168" t="s">
        <v>84</v>
      </c>
      <c r="M155" s="168" t="s">
        <v>314</v>
      </c>
      <c r="N155" s="168">
        <v>3700</v>
      </c>
      <c r="O155" s="171">
        <v>44619</v>
      </c>
      <c r="P155" s="168" t="s">
        <v>275</v>
      </c>
      <c r="Q155" s="168">
        <f t="shared" si="11"/>
        <v>56.1</v>
      </c>
      <c r="T155" s="168">
        <v>78</v>
      </c>
      <c r="U155" s="168" t="s">
        <v>84</v>
      </c>
      <c r="V155" s="168" t="s">
        <v>313</v>
      </c>
      <c r="W155" s="168">
        <v>4000</v>
      </c>
      <c r="X155" s="171">
        <v>44414</v>
      </c>
      <c r="Y155" s="168" t="s">
        <v>279</v>
      </c>
      <c r="Z155" s="168">
        <f t="shared" si="8"/>
        <v>51.3</v>
      </c>
    </row>
    <row r="156" hidden="1" spans="2:26">
      <c r="B156" s="168">
        <v>90</v>
      </c>
      <c r="C156" s="168" t="s">
        <v>84</v>
      </c>
      <c r="D156" s="168" t="s">
        <v>313</v>
      </c>
      <c r="E156" s="168">
        <v>4500</v>
      </c>
      <c r="F156" s="171">
        <v>44427</v>
      </c>
      <c r="G156" s="168" t="s">
        <v>279</v>
      </c>
      <c r="H156" s="168">
        <f t="shared" si="9"/>
        <v>50</v>
      </c>
      <c r="K156" s="168">
        <v>49.3</v>
      </c>
      <c r="L156" s="168" t="s">
        <v>326</v>
      </c>
      <c r="M156" s="168" t="s">
        <v>330</v>
      </c>
      <c r="N156" s="168">
        <v>3300</v>
      </c>
      <c r="O156" s="171">
        <v>44619</v>
      </c>
      <c r="P156" s="168" t="s">
        <v>275</v>
      </c>
      <c r="Q156" s="168">
        <f t="shared" si="11"/>
        <v>66.9</v>
      </c>
      <c r="T156" s="168">
        <v>65</v>
      </c>
      <c r="U156" s="168" t="s">
        <v>84</v>
      </c>
      <c r="V156" s="168" t="s">
        <v>314</v>
      </c>
      <c r="W156" s="168">
        <v>3500</v>
      </c>
      <c r="X156" s="171">
        <v>44407</v>
      </c>
      <c r="Y156" s="168" t="s">
        <v>275</v>
      </c>
      <c r="Z156" s="168">
        <f t="shared" si="8"/>
        <v>53.8</v>
      </c>
    </row>
    <row r="157" hidden="1" spans="2:26">
      <c r="B157" s="168">
        <v>108</v>
      </c>
      <c r="C157" s="168" t="s">
        <v>84</v>
      </c>
      <c r="D157" s="168" t="s">
        <v>312</v>
      </c>
      <c r="E157" s="168">
        <v>5800</v>
      </c>
      <c r="F157" s="171">
        <v>44426</v>
      </c>
      <c r="G157" s="168" t="s">
        <v>298</v>
      </c>
      <c r="H157" s="168">
        <f t="shared" si="9"/>
        <v>53.7</v>
      </c>
      <c r="K157" s="168">
        <v>108</v>
      </c>
      <c r="L157" s="168" t="s">
        <v>333</v>
      </c>
      <c r="M157" s="168" t="s">
        <v>314</v>
      </c>
      <c r="N157" s="168">
        <v>6500</v>
      </c>
      <c r="O157" s="171">
        <v>44616</v>
      </c>
      <c r="P157" s="168" t="s">
        <v>272</v>
      </c>
      <c r="Q157" s="168">
        <f t="shared" si="11"/>
        <v>60.2</v>
      </c>
      <c r="T157" s="168">
        <v>90</v>
      </c>
      <c r="U157" s="168" t="s">
        <v>84</v>
      </c>
      <c r="V157" s="168" t="s">
        <v>314</v>
      </c>
      <c r="W157" s="168">
        <v>5000</v>
      </c>
      <c r="X157" s="171">
        <v>44407</v>
      </c>
      <c r="Y157" s="168" t="s">
        <v>279</v>
      </c>
      <c r="Z157" s="168">
        <f t="shared" si="8"/>
        <v>55.6</v>
      </c>
    </row>
    <row r="158" hidden="1" spans="2:26">
      <c r="B158" s="168">
        <v>98</v>
      </c>
      <c r="C158" s="168" t="s">
        <v>84</v>
      </c>
      <c r="D158" s="168" t="s">
        <v>312</v>
      </c>
      <c r="E158" s="168">
        <v>6700</v>
      </c>
      <c r="F158" s="171">
        <v>44421</v>
      </c>
      <c r="G158" s="168" t="s">
        <v>286</v>
      </c>
      <c r="H158" s="168">
        <f t="shared" si="9"/>
        <v>68.4</v>
      </c>
      <c r="K158" s="168">
        <v>109</v>
      </c>
      <c r="L158" s="168" t="s">
        <v>84</v>
      </c>
      <c r="M158" s="168" t="s">
        <v>314</v>
      </c>
      <c r="N158" s="168">
        <v>6700</v>
      </c>
      <c r="O158" s="171">
        <v>44613</v>
      </c>
      <c r="P158" s="168" t="s">
        <v>298</v>
      </c>
      <c r="Q158" s="168">
        <f t="shared" si="11"/>
        <v>61.5</v>
      </c>
      <c r="T158" s="168">
        <v>63</v>
      </c>
      <c r="U158" s="168" t="s">
        <v>324</v>
      </c>
      <c r="V158" s="168" t="s">
        <v>314</v>
      </c>
      <c r="W158" s="168">
        <v>3550</v>
      </c>
      <c r="X158" s="171">
        <v>44407</v>
      </c>
      <c r="Y158" s="168" t="s">
        <v>275</v>
      </c>
      <c r="Z158" s="168">
        <f t="shared" si="8"/>
        <v>56.3</v>
      </c>
    </row>
    <row r="159" hidden="1" spans="2:26">
      <c r="B159" s="168">
        <v>90</v>
      </c>
      <c r="C159" s="168" t="s">
        <v>84</v>
      </c>
      <c r="D159" s="168" t="s">
        <v>314</v>
      </c>
      <c r="E159" s="168">
        <v>4000</v>
      </c>
      <c r="F159" s="171">
        <v>44411</v>
      </c>
      <c r="G159" s="168" t="s">
        <v>279</v>
      </c>
      <c r="H159" s="168">
        <f t="shared" si="9"/>
        <v>44.4</v>
      </c>
      <c r="K159" s="168">
        <v>78</v>
      </c>
      <c r="L159" s="168" t="s">
        <v>84</v>
      </c>
      <c r="M159" s="168" t="s">
        <v>313</v>
      </c>
      <c r="N159" s="168">
        <v>4200</v>
      </c>
      <c r="O159" s="171">
        <v>44605</v>
      </c>
      <c r="P159" s="168" t="s">
        <v>279</v>
      </c>
      <c r="Q159" s="168">
        <f t="shared" si="11"/>
        <v>53.8</v>
      </c>
      <c r="T159" s="168">
        <v>80</v>
      </c>
      <c r="U159" s="168" t="s">
        <v>84</v>
      </c>
      <c r="V159" s="168" t="s">
        <v>313</v>
      </c>
      <c r="W159" s="168">
        <v>4400</v>
      </c>
      <c r="X159" s="171">
        <v>44403</v>
      </c>
      <c r="Y159" s="168" t="s">
        <v>279</v>
      </c>
      <c r="Z159" s="168">
        <f t="shared" si="8"/>
        <v>55</v>
      </c>
    </row>
    <row r="160" hidden="1" spans="2:26">
      <c r="B160" s="168">
        <v>108</v>
      </c>
      <c r="C160" s="168" t="s">
        <v>84</v>
      </c>
      <c r="D160" s="168" t="s">
        <v>314</v>
      </c>
      <c r="E160" s="168">
        <v>6000</v>
      </c>
      <c r="F160" s="171">
        <v>44409</v>
      </c>
      <c r="G160" s="168" t="s">
        <v>298</v>
      </c>
      <c r="H160" s="168">
        <f t="shared" si="9"/>
        <v>55.6</v>
      </c>
      <c r="K160" s="168">
        <v>90</v>
      </c>
      <c r="L160" s="168" t="s">
        <v>84</v>
      </c>
      <c r="M160" s="168" t="s">
        <v>312</v>
      </c>
      <c r="N160" s="168">
        <v>5000</v>
      </c>
      <c r="O160" s="171">
        <v>44605</v>
      </c>
      <c r="P160" s="168" t="s">
        <v>279</v>
      </c>
      <c r="Q160" s="168">
        <f t="shared" si="11"/>
        <v>55.6</v>
      </c>
      <c r="T160" s="168">
        <v>98.78</v>
      </c>
      <c r="U160" s="168" t="s">
        <v>84</v>
      </c>
      <c r="V160" s="168" t="s">
        <v>314</v>
      </c>
      <c r="W160" s="168">
        <v>4500</v>
      </c>
      <c r="X160" s="171">
        <v>44385</v>
      </c>
      <c r="Y160" s="168" t="s">
        <v>286</v>
      </c>
      <c r="Z160" s="168">
        <f t="shared" si="8"/>
        <v>45.6</v>
      </c>
    </row>
    <row r="161" hidden="1" spans="2:26">
      <c r="B161" s="168">
        <v>67</v>
      </c>
      <c r="C161" s="168" t="s">
        <v>84</v>
      </c>
      <c r="D161" s="168" t="s">
        <v>330</v>
      </c>
      <c r="E161" s="168">
        <v>3500</v>
      </c>
      <c r="F161" s="171">
        <v>44393</v>
      </c>
      <c r="G161" s="168" t="s">
        <v>275</v>
      </c>
      <c r="H161" s="168">
        <f t="shared" si="9"/>
        <v>52.2</v>
      </c>
      <c r="K161" s="168">
        <v>62.44</v>
      </c>
      <c r="L161" s="168" t="s">
        <v>324</v>
      </c>
      <c r="M161" s="168" t="s">
        <v>332</v>
      </c>
      <c r="N161" s="168">
        <v>3400</v>
      </c>
      <c r="O161" s="171">
        <v>44604</v>
      </c>
      <c r="P161" s="168" t="s">
        <v>275</v>
      </c>
      <c r="Q161" s="168">
        <f t="shared" si="11"/>
        <v>54.5</v>
      </c>
      <c r="T161" s="168">
        <v>100</v>
      </c>
      <c r="U161" s="168" t="s">
        <v>84</v>
      </c>
      <c r="V161" s="168" t="s">
        <v>312</v>
      </c>
      <c r="W161" s="168">
        <v>4900</v>
      </c>
      <c r="X161" s="171">
        <v>44381</v>
      </c>
      <c r="Y161" s="168" t="s">
        <v>286</v>
      </c>
      <c r="Z161" s="168">
        <f t="shared" si="8"/>
        <v>49</v>
      </c>
    </row>
    <row r="162" hidden="1" spans="2:26">
      <c r="B162" s="168">
        <v>66</v>
      </c>
      <c r="C162" s="168" t="s">
        <v>84</v>
      </c>
      <c r="D162" s="168" t="s">
        <v>332</v>
      </c>
      <c r="E162" s="168">
        <v>3400</v>
      </c>
      <c r="F162" s="171">
        <v>44392</v>
      </c>
      <c r="G162" s="168" t="s">
        <v>275</v>
      </c>
      <c r="H162" s="168">
        <f t="shared" si="9"/>
        <v>51.5</v>
      </c>
      <c r="K162" s="168">
        <v>108.49</v>
      </c>
      <c r="L162" s="168" t="s">
        <v>84</v>
      </c>
      <c r="M162" s="168" t="s">
        <v>313</v>
      </c>
      <c r="N162" s="168">
        <v>5700</v>
      </c>
      <c r="O162" s="171">
        <v>44603</v>
      </c>
      <c r="P162" s="168" t="s">
        <v>295</v>
      </c>
      <c r="Q162" s="168">
        <f t="shared" si="11"/>
        <v>52.5</v>
      </c>
      <c r="T162" s="168">
        <v>90</v>
      </c>
      <c r="U162" s="168" t="s">
        <v>84</v>
      </c>
      <c r="V162" s="168" t="s">
        <v>312</v>
      </c>
      <c r="W162" s="168">
        <v>3800</v>
      </c>
      <c r="X162" s="171">
        <v>44372</v>
      </c>
      <c r="Y162" s="168" t="s">
        <v>279</v>
      </c>
      <c r="Z162" s="168">
        <f t="shared" si="8"/>
        <v>42.2</v>
      </c>
    </row>
    <row r="163" hidden="1" spans="2:17">
      <c r="B163" s="168">
        <v>50</v>
      </c>
      <c r="C163" s="168" t="s">
        <v>326</v>
      </c>
      <c r="D163" s="168" t="s">
        <v>312</v>
      </c>
      <c r="E163" s="168">
        <v>3300</v>
      </c>
      <c r="F163" s="171">
        <v>44385</v>
      </c>
      <c r="G163" s="168" t="s">
        <v>275</v>
      </c>
      <c r="H163" s="168">
        <f t="shared" si="9"/>
        <v>66</v>
      </c>
      <c r="K163" s="168">
        <v>90</v>
      </c>
      <c r="L163" s="168" t="s">
        <v>84</v>
      </c>
      <c r="M163" s="168" t="s">
        <v>314</v>
      </c>
      <c r="N163" s="168">
        <v>4300</v>
      </c>
      <c r="O163" s="171">
        <v>44599</v>
      </c>
      <c r="P163" s="168" t="s">
        <v>279</v>
      </c>
      <c r="Q163" s="168">
        <f t="shared" si="11"/>
        <v>47.8</v>
      </c>
    </row>
    <row r="164" hidden="1" spans="2:17">
      <c r="B164" s="168">
        <v>65</v>
      </c>
      <c r="C164" s="168" t="s">
        <v>149</v>
      </c>
      <c r="D164" s="168" t="s">
        <v>313</v>
      </c>
      <c r="E164" s="168">
        <v>3500</v>
      </c>
      <c r="F164" s="171">
        <v>44377</v>
      </c>
      <c r="G164" s="168" t="s">
        <v>275</v>
      </c>
      <c r="H164" s="168">
        <f t="shared" si="9"/>
        <v>53.8</v>
      </c>
      <c r="K164" s="168">
        <v>90</v>
      </c>
      <c r="L164" s="168" t="s">
        <v>84</v>
      </c>
      <c r="M164" s="168" t="s">
        <v>314</v>
      </c>
      <c r="N164" s="168">
        <v>4300</v>
      </c>
      <c r="O164" s="171">
        <v>44570</v>
      </c>
      <c r="P164" s="168" t="s">
        <v>279</v>
      </c>
      <c r="Q164" s="168">
        <f t="shared" si="11"/>
        <v>47.8</v>
      </c>
    </row>
    <row r="165" hidden="1" spans="11:37">
      <c r="K165" s="168">
        <v>90</v>
      </c>
      <c r="L165" s="168" t="s">
        <v>84</v>
      </c>
      <c r="M165" s="168" t="s">
        <v>314</v>
      </c>
      <c r="N165" s="168">
        <v>5000</v>
      </c>
      <c r="O165" s="171">
        <v>44563</v>
      </c>
      <c r="P165" s="168" t="s">
        <v>279</v>
      </c>
      <c r="Q165" s="168">
        <f t="shared" si="11"/>
        <v>55.6</v>
      </c>
      <c r="S165" s="172" t="s">
        <v>187</v>
      </c>
      <c r="T165" s="172" t="s">
        <v>264</v>
      </c>
      <c r="U165" s="172" t="s">
        <v>265</v>
      </c>
      <c r="V165" s="172" t="s">
        <v>266</v>
      </c>
      <c r="W165" s="172" t="s">
        <v>267</v>
      </c>
      <c r="X165" s="172" t="s">
        <v>268</v>
      </c>
      <c r="Y165" s="172" t="s">
        <v>52</v>
      </c>
      <c r="Z165" s="172" t="s">
        <v>269</v>
      </c>
      <c r="AA165" s="172"/>
      <c r="AB165" s="172"/>
      <c r="AD165" s="172" t="s">
        <v>187</v>
      </c>
      <c r="AE165" s="172" t="s">
        <v>264</v>
      </c>
      <c r="AF165" s="172" t="s">
        <v>265</v>
      </c>
      <c r="AG165" s="175" t="s">
        <v>266</v>
      </c>
      <c r="AH165" s="172" t="s">
        <v>267</v>
      </c>
      <c r="AI165" s="172" t="s">
        <v>268</v>
      </c>
      <c r="AJ165" s="172" t="s">
        <v>52</v>
      </c>
      <c r="AK165" s="172" t="s">
        <v>269</v>
      </c>
    </row>
    <row r="166" hidden="1" spans="11:37">
      <c r="K166" s="168">
        <v>49</v>
      </c>
      <c r="L166" s="168" t="s">
        <v>326</v>
      </c>
      <c r="M166" s="168" t="s">
        <v>332</v>
      </c>
      <c r="N166" s="168">
        <v>3350</v>
      </c>
      <c r="O166" s="171">
        <v>44562</v>
      </c>
      <c r="P166" s="168" t="s">
        <v>275</v>
      </c>
      <c r="Q166" s="168">
        <f t="shared" si="11"/>
        <v>68.4</v>
      </c>
      <c r="S166" s="172" t="s">
        <v>196</v>
      </c>
      <c r="T166" s="172">
        <v>90</v>
      </c>
      <c r="U166" s="172" t="s">
        <v>84</v>
      </c>
      <c r="V166" s="172" t="s">
        <v>313</v>
      </c>
      <c r="W166" s="172">
        <v>4950</v>
      </c>
      <c r="X166" s="173">
        <v>44779</v>
      </c>
      <c r="Y166" s="172" t="s">
        <v>279</v>
      </c>
      <c r="Z166" s="172">
        <f t="shared" ref="Z166:Z247" si="12">ROUND(W166/T166,1)</f>
        <v>55</v>
      </c>
      <c r="AA166" s="172"/>
      <c r="AB166" s="172"/>
      <c r="AD166" s="172" t="s">
        <v>255</v>
      </c>
      <c r="AE166" s="172">
        <v>89</v>
      </c>
      <c r="AF166" s="172" t="s">
        <v>84</v>
      </c>
      <c r="AG166" s="175" t="s">
        <v>313</v>
      </c>
      <c r="AH166" s="172">
        <v>7100</v>
      </c>
      <c r="AI166" s="173">
        <v>44734</v>
      </c>
      <c r="AJ166" s="172" t="s">
        <v>286</v>
      </c>
      <c r="AK166" s="172">
        <f t="shared" ref="AK166:AK187" si="13">ROUND(AH166/AE166,1)</f>
        <v>79.8</v>
      </c>
    </row>
    <row r="167" hidden="1" spans="11:37">
      <c r="K167" s="168">
        <v>50</v>
      </c>
      <c r="L167" s="168" t="s">
        <v>85</v>
      </c>
      <c r="M167" s="168" t="s">
        <v>313</v>
      </c>
      <c r="N167" s="168">
        <v>3400</v>
      </c>
      <c r="O167" s="171">
        <v>44548</v>
      </c>
      <c r="P167" s="168" t="s">
        <v>275</v>
      </c>
      <c r="Q167" s="168">
        <f t="shared" si="11"/>
        <v>68</v>
      </c>
      <c r="T167" s="168">
        <v>90</v>
      </c>
      <c r="U167" s="168" t="s">
        <v>84</v>
      </c>
      <c r="V167" s="168" t="s">
        <v>332</v>
      </c>
      <c r="W167" s="168">
        <v>4800</v>
      </c>
      <c r="X167" s="171">
        <v>44779</v>
      </c>
      <c r="Y167" s="168" t="s">
        <v>279</v>
      </c>
      <c r="Z167" s="168">
        <f t="shared" si="12"/>
        <v>53.3</v>
      </c>
      <c r="AE167" s="168">
        <v>89</v>
      </c>
      <c r="AF167" s="168" t="s">
        <v>84</v>
      </c>
      <c r="AG167" s="169" t="s">
        <v>314</v>
      </c>
      <c r="AH167" s="168">
        <v>6500</v>
      </c>
      <c r="AI167" s="171">
        <v>44733</v>
      </c>
      <c r="AJ167" s="168" t="s">
        <v>286</v>
      </c>
      <c r="AK167" s="178">
        <f t="shared" si="13"/>
        <v>73</v>
      </c>
    </row>
    <row r="168" hidden="1" spans="11:37">
      <c r="K168" s="168">
        <v>62</v>
      </c>
      <c r="L168" s="168" t="s">
        <v>324</v>
      </c>
      <c r="M168" s="168" t="s">
        <v>314</v>
      </c>
      <c r="N168" s="168">
        <v>4500</v>
      </c>
      <c r="O168" s="171">
        <v>44541</v>
      </c>
      <c r="P168" s="168" t="s">
        <v>275</v>
      </c>
      <c r="Q168" s="168">
        <f t="shared" si="11"/>
        <v>72.6</v>
      </c>
      <c r="T168" s="168">
        <v>108</v>
      </c>
      <c r="U168" s="168" t="s">
        <v>84</v>
      </c>
      <c r="V168" s="168" t="s">
        <v>332</v>
      </c>
      <c r="W168" s="168">
        <v>6700</v>
      </c>
      <c r="X168" s="171">
        <v>44774</v>
      </c>
      <c r="Y168" s="168" t="s">
        <v>272</v>
      </c>
      <c r="Z168" s="168">
        <f t="shared" si="12"/>
        <v>62</v>
      </c>
      <c r="AE168" s="168">
        <v>88</v>
      </c>
      <c r="AF168" s="168" t="s">
        <v>149</v>
      </c>
      <c r="AG168" s="169" t="s">
        <v>314</v>
      </c>
      <c r="AH168" s="168">
        <v>6300</v>
      </c>
      <c r="AI168" s="171">
        <v>44676</v>
      </c>
      <c r="AJ168" s="168" t="s">
        <v>295</v>
      </c>
      <c r="AK168" s="178">
        <f t="shared" si="13"/>
        <v>71.6</v>
      </c>
    </row>
    <row r="169" hidden="1" spans="11:37">
      <c r="K169" s="168">
        <v>90</v>
      </c>
      <c r="L169" s="168" t="s">
        <v>84</v>
      </c>
      <c r="M169" s="168" t="s">
        <v>312</v>
      </c>
      <c r="N169" s="168">
        <v>4500</v>
      </c>
      <c r="O169" s="171">
        <v>44537</v>
      </c>
      <c r="P169" s="168" t="s">
        <v>279</v>
      </c>
      <c r="Q169" s="168">
        <f t="shared" si="11"/>
        <v>50</v>
      </c>
      <c r="T169" s="168">
        <v>78</v>
      </c>
      <c r="U169" s="168" t="s">
        <v>84</v>
      </c>
      <c r="V169" s="168" t="s">
        <v>332</v>
      </c>
      <c r="W169" s="168">
        <v>4700</v>
      </c>
      <c r="X169" s="171">
        <v>44763</v>
      </c>
      <c r="Y169" s="168" t="s">
        <v>301</v>
      </c>
      <c r="Z169" s="168">
        <f t="shared" si="12"/>
        <v>60.3</v>
      </c>
      <c r="AE169" s="168">
        <v>94.82</v>
      </c>
      <c r="AF169" s="168" t="s">
        <v>84</v>
      </c>
      <c r="AG169" s="169" t="s">
        <v>336</v>
      </c>
      <c r="AH169" s="168">
        <v>7600</v>
      </c>
      <c r="AI169" s="171">
        <v>44667</v>
      </c>
      <c r="AJ169" s="168" t="s">
        <v>279</v>
      </c>
      <c r="AK169" s="178">
        <f t="shared" si="13"/>
        <v>80.2</v>
      </c>
    </row>
    <row r="170" hidden="1" spans="11:37">
      <c r="K170" s="168">
        <v>63</v>
      </c>
      <c r="L170" s="168" t="s">
        <v>149</v>
      </c>
      <c r="M170" s="168" t="s">
        <v>329</v>
      </c>
      <c r="N170" s="168">
        <v>3800</v>
      </c>
      <c r="O170" s="171">
        <v>44537</v>
      </c>
      <c r="P170" s="168" t="s">
        <v>275</v>
      </c>
      <c r="Q170" s="168">
        <f t="shared" si="11"/>
        <v>60.3</v>
      </c>
      <c r="T170" s="168">
        <v>90</v>
      </c>
      <c r="U170" s="168" t="s">
        <v>84</v>
      </c>
      <c r="V170" s="168" t="s">
        <v>313</v>
      </c>
      <c r="W170" s="168">
        <v>4500</v>
      </c>
      <c r="X170" s="171">
        <v>44758</v>
      </c>
      <c r="Y170" s="168" t="s">
        <v>279</v>
      </c>
      <c r="Z170" s="168">
        <f t="shared" si="12"/>
        <v>50</v>
      </c>
      <c r="AE170" s="168">
        <v>171.3</v>
      </c>
      <c r="AF170" s="168" t="s">
        <v>84</v>
      </c>
      <c r="AG170" s="169" t="s">
        <v>314</v>
      </c>
      <c r="AH170" s="168">
        <v>10000</v>
      </c>
      <c r="AI170" s="171">
        <v>44658</v>
      </c>
      <c r="AJ170" s="168" t="s">
        <v>286</v>
      </c>
      <c r="AK170" s="168">
        <f t="shared" si="13"/>
        <v>58.4</v>
      </c>
    </row>
    <row r="171" hidden="1" spans="11:37">
      <c r="K171" s="168">
        <v>90</v>
      </c>
      <c r="L171" s="168" t="s">
        <v>84</v>
      </c>
      <c r="M171" s="168" t="s">
        <v>314</v>
      </c>
      <c r="N171" s="168">
        <v>4100</v>
      </c>
      <c r="O171" s="171">
        <v>44536</v>
      </c>
      <c r="P171" s="168" t="s">
        <v>279</v>
      </c>
      <c r="Q171" s="168">
        <f t="shared" si="11"/>
        <v>45.6</v>
      </c>
      <c r="T171" s="168">
        <v>90</v>
      </c>
      <c r="U171" s="168" t="s">
        <v>84</v>
      </c>
      <c r="V171" s="168" t="s">
        <v>330</v>
      </c>
      <c r="W171" s="168">
        <v>4500</v>
      </c>
      <c r="X171" s="171">
        <v>44756</v>
      </c>
      <c r="Y171" s="168" t="s">
        <v>279</v>
      </c>
      <c r="Z171" s="168">
        <f t="shared" si="12"/>
        <v>50</v>
      </c>
      <c r="AE171" s="168">
        <v>129</v>
      </c>
      <c r="AF171" s="168" t="s">
        <v>149</v>
      </c>
      <c r="AG171" s="169" t="s">
        <v>336</v>
      </c>
      <c r="AH171" s="168">
        <v>9100</v>
      </c>
      <c r="AI171" s="171">
        <v>44643</v>
      </c>
      <c r="AJ171" s="168" t="s">
        <v>298</v>
      </c>
      <c r="AK171" s="168">
        <f t="shared" si="13"/>
        <v>70.5</v>
      </c>
    </row>
    <row r="172" hidden="1" spans="11:37">
      <c r="K172" s="168">
        <v>90</v>
      </c>
      <c r="L172" s="168" t="s">
        <v>84</v>
      </c>
      <c r="M172" s="168" t="s">
        <v>332</v>
      </c>
      <c r="N172" s="168">
        <v>4500</v>
      </c>
      <c r="O172" s="171">
        <v>44517</v>
      </c>
      <c r="P172" s="168" t="s">
        <v>279</v>
      </c>
      <c r="Q172" s="168">
        <f t="shared" si="11"/>
        <v>50</v>
      </c>
      <c r="T172" s="168">
        <v>67</v>
      </c>
      <c r="U172" s="168" t="s">
        <v>84</v>
      </c>
      <c r="V172" s="168" t="s">
        <v>332</v>
      </c>
      <c r="W172" s="168">
        <v>4200</v>
      </c>
      <c r="X172" s="171">
        <v>44756</v>
      </c>
      <c r="Y172" s="168" t="s">
        <v>275</v>
      </c>
      <c r="Z172" s="168">
        <f t="shared" si="12"/>
        <v>62.7</v>
      </c>
      <c r="AE172" s="168">
        <v>94.82</v>
      </c>
      <c r="AF172" s="168" t="s">
        <v>149</v>
      </c>
      <c r="AG172" s="169" t="s">
        <v>337</v>
      </c>
      <c r="AH172" s="168">
        <v>6600</v>
      </c>
      <c r="AI172" s="171">
        <v>44619</v>
      </c>
      <c r="AJ172" s="168" t="s">
        <v>279</v>
      </c>
      <c r="AK172" s="168">
        <f t="shared" si="13"/>
        <v>69.6</v>
      </c>
    </row>
    <row r="173" hidden="1" spans="11:37">
      <c r="K173" s="168">
        <v>90</v>
      </c>
      <c r="L173" s="168" t="s">
        <v>84</v>
      </c>
      <c r="M173" s="168" t="s">
        <v>312</v>
      </c>
      <c r="N173" s="168">
        <v>4700</v>
      </c>
      <c r="O173" s="171">
        <v>44516</v>
      </c>
      <c r="P173" s="168" t="s">
        <v>279</v>
      </c>
      <c r="Q173" s="168">
        <f t="shared" si="11"/>
        <v>52.2</v>
      </c>
      <c r="T173" s="168">
        <v>87</v>
      </c>
      <c r="U173" s="168" t="s">
        <v>84</v>
      </c>
      <c r="V173" s="168" t="s">
        <v>312</v>
      </c>
      <c r="W173" s="168">
        <v>4800</v>
      </c>
      <c r="X173" s="171">
        <v>44752</v>
      </c>
      <c r="Y173" s="168" t="s">
        <v>279</v>
      </c>
      <c r="Z173" s="168">
        <f t="shared" si="12"/>
        <v>55.2</v>
      </c>
      <c r="AE173" s="168">
        <v>99</v>
      </c>
      <c r="AF173" s="168" t="s">
        <v>149</v>
      </c>
      <c r="AG173" s="169" t="s">
        <v>292</v>
      </c>
      <c r="AH173" s="168">
        <v>6300</v>
      </c>
      <c r="AI173" s="171">
        <v>44615</v>
      </c>
      <c r="AJ173" s="168" t="s">
        <v>279</v>
      </c>
      <c r="AK173" s="168">
        <f t="shared" si="13"/>
        <v>63.6</v>
      </c>
    </row>
    <row r="174" hidden="1" spans="11:37">
      <c r="K174" s="168">
        <v>63</v>
      </c>
      <c r="L174" s="168" t="s">
        <v>84</v>
      </c>
      <c r="M174" s="168" t="s">
        <v>312</v>
      </c>
      <c r="N174" s="168">
        <v>3600</v>
      </c>
      <c r="O174" s="171">
        <v>44514</v>
      </c>
      <c r="P174" s="168" t="s">
        <v>275</v>
      </c>
      <c r="Q174" s="168">
        <f t="shared" si="11"/>
        <v>57.1</v>
      </c>
      <c r="T174" s="168">
        <v>90</v>
      </c>
      <c r="U174" s="168" t="s">
        <v>84</v>
      </c>
      <c r="V174" s="168" t="s">
        <v>330</v>
      </c>
      <c r="W174" s="168">
        <v>4200</v>
      </c>
      <c r="X174" s="171">
        <v>44751</v>
      </c>
      <c r="Y174" s="168" t="s">
        <v>279</v>
      </c>
      <c r="Z174" s="168">
        <f t="shared" si="12"/>
        <v>46.7</v>
      </c>
      <c r="AE174" s="168">
        <v>89</v>
      </c>
      <c r="AF174" s="168" t="s">
        <v>84</v>
      </c>
      <c r="AG174" s="169" t="s">
        <v>314</v>
      </c>
      <c r="AH174" s="168">
        <v>6800</v>
      </c>
      <c r="AI174" s="171">
        <v>44605</v>
      </c>
      <c r="AJ174" s="168" t="s">
        <v>286</v>
      </c>
      <c r="AK174" s="168">
        <f t="shared" si="13"/>
        <v>76.4</v>
      </c>
    </row>
    <row r="175" hidden="1" spans="11:37">
      <c r="K175" s="168">
        <v>90</v>
      </c>
      <c r="L175" s="168" t="s">
        <v>84</v>
      </c>
      <c r="M175" s="168" t="s">
        <v>314</v>
      </c>
      <c r="N175" s="168">
        <v>4600</v>
      </c>
      <c r="O175" s="171">
        <v>44513</v>
      </c>
      <c r="P175" s="168" t="s">
        <v>279</v>
      </c>
      <c r="Q175" s="168">
        <f t="shared" si="11"/>
        <v>51.1</v>
      </c>
      <c r="T175" s="168">
        <v>62.5</v>
      </c>
      <c r="U175" s="168" t="s">
        <v>149</v>
      </c>
      <c r="V175" s="168" t="s">
        <v>312</v>
      </c>
      <c r="W175" s="168">
        <v>3600</v>
      </c>
      <c r="X175" s="171">
        <v>44745</v>
      </c>
      <c r="Y175" s="168" t="s">
        <v>275</v>
      </c>
      <c r="Z175" s="168">
        <f t="shared" si="12"/>
        <v>57.6</v>
      </c>
      <c r="AE175" s="168">
        <v>94</v>
      </c>
      <c r="AF175" s="168" t="s">
        <v>149</v>
      </c>
      <c r="AG175" s="169" t="s">
        <v>336</v>
      </c>
      <c r="AH175" s="168">
        <v>7400</v>
      </c>
      <c r="AI175" s="171">
        <v>44589</v>
      </c>
      <c r="AJ175" s="168" t="s">
        <v>279</v>
      </c>
      <c r="AK175" s="168">
        <f t="shared" si="13"/>
        <v>78.7</v>
      </c>
    </row>
    <row r="176" hidden="1" spans="11:37">
      <c r="K176" s="168">
        <v>90</v>
      </c>
      <c r="L176" s="168" t="s">
        <v>84</v>
      </c>
      <c r="M176" s="168" t="s">
        <v>313</v>
      </c>
      <c r="N176" s="168">
        <v>4300</v>
      </c>
      <c r="O176" s="171">
        <v>44496</v>
      </c>
      <c r="P176" s="168" t="s">
        <v>279</v>
      </c>
      <c r="Q176" s="168">
        <f t="shared" si="11"/>
        <v>47.8</v>
      </c>
      <c r="T176" s="168">
        <v>90</v>
      </c>
      <c r="U176" s="168" t="s">
        <v>84</v>
      </c>
      <c r="V176" s="168" t="s">
        <v>313</v>
      </c>
      <c r="W176" s="168">
        <v>4800</v>
      </c>
      <c r="X176" s="171">
        <v>44744</v>
      </c>
      <c r="Y176" s="168" t="s">
        <v>279</v>
      </c>
      <c r="Z176" s="168">
        <f t="shared" si="12"/>
        <v>53.3</v>
      </c>
      <c r="AE176" s="168">
        <v>171.95</v>
      </c>
      <c r="AF176" s="168" t="s">
        <v>333</v>
      </c>
      <c r="AG176" s="169" t="s">
        <v>313</v>
      </c>
      <c r="AH176" s="168">
        <v>9000</v>
      </c>
      <c r="AI176" s="171">
        <v>44578</v>
      </c>
      <c r="AJ176" s="168" t="s">
        <v>272</v>
      </c>
      <c r="AK176" s="168">
        <f t="shared" si="13"/>
        <v>52.3</v>
      </c>
    </row>
    <row r="177" hidden="1" spans="11:37">
      <c r="K177" s="168">
        <v>90</v>
      </c>
      <c r="L177" s="168" t="s">
        <v>84</v>
      </c>
      <c r="M177" s="168" t="s">
        <v>312</v>
      </c>
      <c r="N177" s="168">
        <v>4400</v>
      </c>
      <c r="O177" s="171">
        <v>44489</v>
      </c>
      <c r="P177" s="168" t="s">
        <v>279</v>
      </c>
      <c r="Q177" s="168">
        <f t="shared" si="11"/>
        <v>48.9</v>
      </c>
      <c r="T177" s="168">
        <v>79</v>
      </c>
      <c r="U177" s="168" t="s">
        <v>84</v>
      </c>
      <c r="V177" s="168" t="s">
        <v>312</v>
      </c>
      <c r="W177" s="168">
        <v>4200</v>
      </c>
      <c r="X177" s="171">
        <v>44744</v>
      </c>
      <c r="Y177" s="168" t="s">
        <v>301</v>
      </c>
      <c r="Z177" s="168">
        <f t="shared" si="12"/>
        <v>53.2</v>
      </c>
      <c r="AE177" s="168">
        <v>86.78</v>
      </c>
      <c r="AF177" s="168" t="s">
        <v>84</v>
      </c>
      <c r="AG177" s="169" t="s">
        <v>312</v>
      </c>
      <c r="AH177" s="168">
        <v>6500</v>
      </c>
      <c r="AI177" s="171">
        <v>44556</v>
      </c>
      <c r="AJ177" s="168" t="s">
        <v>279</v>
      </c>
      <c r="AK177" s="168">
        <f t="shared" si="13"/>
        <v>74.9</v>
      </c>
    </row>
    <row r="178" hidden="1" spans="11:37">
      <c r="K178" s="168">
        <v>90</v>
      </c>
      <c r="L178" s="168" t="s">
        <v>84</v>
      </c>
      <c r="M178" s="168" t="s">
        <v>314</v>
      </c>
      <c r="N178" s="168">
        <v>4100</v>
      </c>
      <c r="O178" s="171">
        <v>44486</v>
      </c>
      <c r="P178" s="168" t="s">
        <v>279</v>
      </c>
      <c r="Q178" s="168">
        <f t="shared" si="11"/>
        <v>45.6</v>
      </c>
      <c r="T178" s="168">
        <v>90</v>
      </c>
      <c r="U178" s="168" t="s">
        <v>84</v>
      </c>
      <c r="V178" s="168" t="s">
        <v>314</v>
      </c>
      <c r="W178" s="168">
        <v>4500</v>
      </c>
      <c r="X178" s="171">
        <v>44741</v>
      </c>
      <c r="Y178" s="168" t="s">
        <v>279</v>
      </c>
      <c r="Z178" s="168">
        <f t="shared" si="12"/>
        <v>50</v>
      </c>
      <c r="AE178" s="168">
        <v>89</v>
      </c>
      <c r="AF178" s="168" t="s">
        <v>84</v>
      </c>
      <c r="AG178" s="169" t="s">
        <v>309</v>
      </c>
      <c r="AH178" s="168">
        <v>6000</v>
      </c>
      <c r="AI178" s="171">
        <v>44532</v>
      </c>
      <c r="AJ178" s="168" t="s">
        <v>286</v>
      </c>
      <c r="AK178" s="168">
        <f t="shared" si="13"/>
        <v>67.4</v>
      </c>
    </row>
    <row r="179" hidden="1" spans="11:37">
      <c r="K179" s="168">
        <v>66</v>
      </c>
      <c r="L179" s="168" t="s">
        <v>84</v>
      </c>
      <c r="M179" s="168" t="s">
        <v>312</v>
      </c>
      <c r="N179" s="168">
        <v>3600</v>
      </c>
      <c r="O179" s="171">
        <v>44485</v>
      </c>
      <c r="P179" s="168" t="s">
        <v>275</v>
      </c>
      <c r="Q179" s="168">
        <f t="shared" si="11"/>
        <v>54.5</v>
      </c>
      <c r="T179" s="168">
        <v>90</v>
      </c>
      <c r="U179" s="168" t="s">
        <v>84</v>
      </c>
      <c r="V179" s="168" t="s">
        <v>314</v>
      </c>
      <c r="W179" s="168">
        <v>4550</v>
      </c>
      <c r="X179" s="171">
        <v>44736</v>
      </c>
      <c r="Y179" s="168" t="s">
        <v>279</v>
      </c>
      <c r="Z179" s="168">
        <f t="shared" si="12"/>
        <v>50.6</v>
      </c>
      <c r="AE179" s="168">
        <v>86</v>
      </c>
      <c r="AF179" s="168" t="s">
        <v>149</v>
      </c>
      <c r="AG179" s="169" t="s">
        <v>314</v>
      </c>
      <c r="AH179" s="168">
        <v>6000</v>
      </c>
      <c r="AI179" s="171">
        <v>44497</v>
      </c>
      <c r="AJ179" s="168" t="s">
        <v>279</v>
      </c>
      <c r="AK179" s="168">
        <f t="shared" si="13"/>
        <v>69.8</v>
      </c>
    </row>
    <row r="180" hidden="1" spans="11:37">
      <c r="K180" s="168">
        <v>50</v>
      </c>
      <c r="L180" s="168" t="s">
        <v>331</v>
      </c>
      <c r="M180" s="168" t="s">
        <v>314</v>
      </c>
      <c r="N180" s="168">
        <v>3300</v>
      </c>
      <c r="O180" s="171">
        <v>44485</v>
      </c>
      <c r="P180" s="168" t="s">
        <v>275</v>
      </c>
      <c r="Q180" s="168">
        <f t="shared" si="11"/>
        <v>66</v>
      </c>
      <c r="T180" s="168">
        <v>89.8</v>
      </c>
      <c r="U180" s="168" t="s">
        <v>84</v>
      </c>
      <c r="V180" s="168" t="s">
        <v>329</v>
      </c>
      <c r="W180" s="168">
        <v>4300</v>
      </c>
      <c r="X180" s="171">
        <v>44733</v>
      </c>
      <c r="Y180" s="168" t="s">
        <v>279</v>
      </c>
      <c r="Z180" s="168">
        <f t="shared" si="12"/>
        <v>47.9</v>
      </c>
      <c r="AE180" s="168">
        <v>87.68</v>
      </c>
      <c r="AF180" s="168" t="s">
        <v>84</v>
      </c>
      <c r="AG180" s="169" t="s">
        <v>274</v>
      </c>
      <c r="AH180" s="168">
        <v>6300</v>
      </c>
      <c r="AI180" s="171">
        <v>44442</v>
      </c>
      <c r="AJ180" s="168" t="s">
        <v>328</v>
      </c>
      <c r="AK180" s="168">
        <f t="shared" si="13"/>
        <v>71.9</v>
      </c>
    </row>
    <row r="181" hidden="1" spans="11:37">
      <c r="K181" s="168">
        <v>90</v>
      </c>
      <c r="L181" s="168" t="s">
        <v>84</v>
      </c>
      <c r="M181" s="168" t="s">
        <v>313</v>
      </c>
      <c r="N181" s="168">
        <v>3950</v>
      </c>
      <c r="O181" s="171">
        <v>44481</v>
      </c>
      <c r="P181" s="168" t="s">
        <v>279</v>
      </c>
      <c r="Q181" s="168">
        <f t="shared" si="11"/>
        <v>43.9</v>
      </c>
      <c r="T181" s="168">
        <v>90</v>
      </c>
      <c r="U181" s="168" t="s">
        <v>84</v>
      </c>
      <c r="V181" s="168" t="s">
        <v>312</v>
      </c>
      <c r="W181" s="168">
        <v>5000</v>
      </c>
      <c r="X181" s="171">
        <v>44733</v>
      </c>
      <c r="Y181" s="168" t="s">
        <v>279</v>
      </c>
      <c r="Z181" s="168">
        <f t="shared" si="12"/>
        <v>55.6</v>
      </c>
      <c r="AE181" s="168">
        <v>89</v>
      </c>
      <c r="AF181" s="168" t="s">
        <v>84</v>
      </c>
      <c r="AG181" s="169" t="s">
        <v>312</v>
      </c>
      <c r="AH181" s="168">
        <v>5800</v>
      </c>
      <c r="AI181" s="171">
        <v>44437</v>
      </c>
      <c r="AJ181" s="168" t="s">
        <v>286</v>
      </c>
      <c r="AK181" s="168">
        <f t="shared" si="13"/>
        <v>65.2</v>
      </c>
    </row>
    <row r="182" hidden="1" spans="11:37">
      <c r="K182" s="168">
        <v>49</v>
      </c>
      <c r="L182" s="168" t="s">
        <v>317</v>
      </c>
      <c r="M182" s="168" t="s">
        <v>332</v>
      </c>
      <c r="N182" s="168">
        <v>3400</v>
      </c>
      <c r="O182" s="171">
        <v>44480</v>
      </c>
      <c r="P182" s="168" t="s">
        <v>275</v>
      </c>
      <c r="Q182" s="168">
        <f t="shared" si="11"/>
        <v>69.4</v>
      </c>
      <c r="T182" s="168">
        <v>90</v>
      </c>
      <c r="U182" s="168" t="s">
        <v>84</v>
      </c>
      <c r="V182" s="168" t="s">
        <v>330</v>
      </c>
      <c r="W182" s="168">
        <v>4500</v>
      </c>
      <c r="X182" s="171">
        <v>44731</v>
      </c>
      <c r="Y182" s="168" t="s">
        <v>279</v>
      </c>
      <c r="Z182" s="168">
        <f t="shared" si="12"/>
        <v>50</v>
      </c>
      <c r="AE182" s="168">
        <v>86.99</v>
      </c>
      <c r="AF182" s="168" t="s">
        <v>149</v>
      </c>
      <c r="AG182" s="169" t="s">
        <v>312</v>
      </c>
      <c r="AH182" s="168">
        <v>6100</v>
      </c>
      <c r="AI182" s="171">
        <v>44409</v>
      </c>
      <c r="AJ182" s="168" t="s">
        <v>279</v>
      </c>
      <c r="AK182" s="168">
        <f t="shared" si="13"/>
        <v>70.1</v>
      </c>
    </row>
    <row r="183" hidden="1" spans="11:37">
      <c r="K183" s="168">
        <v>80</v>
      </c>
      <c r="L183" s="168" t="s">
        <v>84</v>
      </c>
      <c r="M183" s="168" t="s">
        <v>314</v>
      </c>
      <c r="N183" s="168">
        <v>4700</v>
      </c>
      <c r="O183" s="171">
        <v>44478</v>
      </c>
      <c r="P183" s="168" t="s">
        <v>279</v>
      </c>
      <c r="Q183" s="168">
        <f t="shared" si="11"/>
        <v>58.8</v>
      </c>
      <c r="T183" s="168">
        <v>90</v>
      </c>
      <c r="U183" s="168" t="s">
        <v>84</v>
      </c>
      <c r="V183" s="168" t="s">
        <v>313</v>
      </c>
      <c r="W183" s="168">
        <v>4900</v>
      </c>
      <c r="X183" s="171">
        <v>44730</v>
      </c>
      <c r="Y183" s="168" t="s">
        <v>279</v>
      </c>
      <c r="Z183" s="168">
        <f t="shared" si="12"/>
        <v>54.4</v>
      </c>
      <c r="AE183" s="168">
        <v>87</v>
      </c>
      <c r="AF183" s="168" t="s">
        <v>149</v>
      </c>
      <c r="AG183" s="169" t="s">
        <v>280</v>
      </c>
      <c r="AH183" s="168">
        <v>6300</v>
      </c>
      <c r="AI183" s="171">
        <v>44409</v>
      </c>
      <c r="AJ183" s="168" t="s">
        <v>279</v>
      </c>
      <c r="AK183" s="168">
        <f t="shared" si="13"/>
        <v>72.4</v>
      </c>
    </row>
    <row r="184" hidden="1" spans="11:37">
      <c r="K184" s="168">
        <v>67</v>
      </c>
      <c r="L184" s="168" t="s">
        <v>84</v>
      </c>
      <c r="M184" s="168" t="s">
        <v>313</v>
      </c>
      <c r="N184" s="168">
        <v>3600</v>
      </c>
      <c r="O184" s="171">
        <v>44476</v>
      </c>
      <c r="P184" s="168" t="s">
        <v>275</v>
      </c>
      <c r="Q184" s="168">
        <f t="shared" si="11"/>
        <v>53.7</v>
      </c>
      <c r="T184" s="168">
        <v>90</v>
      </c>
      <c r="U184" s="168" t="s">
        <v>84</v>
      </c>
      <c r="V184" s="168" t="s">
        <v>314</v>
      </c>
      <c r="W184" s="168">
        <v>4100</v>
      </c>
      <c r="X184" s="171">
        <v>44729</v>
      </c>
      <c r="Y184" s="168" t="s">
        <v>279</v>
      </c>
      <c r="Z184" s="168">
        <f t="shared" si="12"/>
        <v>45.6</v>
      </c>
      <c r="AE184" s="168">
        <v>89</v>
      </c>
      <c r="AF184" s="168" t="s">
        <v>84</v>
      </c>
      <c r="AG184" s="169" t="s">
        <v>312</v>
      </c>
      <c r="AH184" s="168">
        <v>5700</v>
      </c>
      <c r="AI184" s="171">
        <v>44401</v>
      </c>
      <c r="AJ184" s="168" t="s">
        <v>286</v>
      </c>
      <c r="AK184" s="168">
        <f t="shared" si="13"/>
        <v>64</v>
      </c>
    </row>
    <row r="185" hidden="1" spans="11:37">
      <c r="K185" s="168">
        <v>50</v>
      </c>
      <c r="L185" s="168" t="s">
        <v>326</v>
      </c>
      <c r="M185" s="168" t="s">
        <v>332</v>
      </c>
      <c r="N185" s="168">
        <v>3350</v>
      </c>
      <c r="O185" s="171">
        <v>44464</v>
      </c>
      <c r="P185" s="168" t="s">
        <v>275</v>
      </c>
      <c r="Q185" s="168">
        <f t="shared" si="11"/>
        <v>67</v>
      </c>
      <c r="T185" s="168">
        <v>90</v>
      </c>
      <c r="U185" s="168" t="s">
        <v>84</v>
      </c>
      <c r="V185" s="168" t="s">
        <v>329</v>
      </c>
      <c r="W185" s="168">
        <v>4500</v>
      </c>
      <c r="X185" s="171">
        <v>44724</v>
      </c>
      <c r="Y185" s="168" t="s">
        <v>279</v>
      </c>
      <c r="Z185" s="168">
        <f t="shared" si="12"/>
        <v>50</v>
      </c>
      <c r="AE185" s="168">
        <v>89</v>
      </c>
      <c r="AF185" s="168" t="s">
        <v>84</v>
      </c>
      <c r="AG185" s="169" t="s">
        <v>314</v>
      </c>
      <c r="AH185" s="168">
        <v>6000</v>
      </c>
      <c r="AI185" s="171">
        <v>44400</v>
      </c>
      <c r="AJ185" s="168" t="s">
        <v>286</v>
      </c>
      <c r="AK185" s="168">
        <f t="shared" si="13"/>
        <v>67.4</v>
      </c>
    </row>
    <row r="186" hidden="1" spans="11:37">
      <c r="K186" s="168">
        <v>90</v>
      </c>
      <c r="L186" s="168" t="s">
        <v>84</v>
      </c>
      <c r="M186" s="168" t="s">
        <v>314</v>
      </c>
      <c r="N186" s="168">
        <v>4300</v>
      </c>
      <c r="O186" s="171">
        <v>44459</v>
      </c>
      <c r="P186" s="168" t="s">
        <v>279</v>
      </c>
      <c r="Q186" s="168">
        <f t="shared" si="11"/>
        <v>47.8</v>
      </c>
      <c r="T186" s="168">
        <v>90</v>
      </c>
      <c r="U186" s="168" t="s">
        <v>84</v>
      </c>
      <c r="V186" s="168" t="s">
        <v>330</v>
      </c>
      <c r="W186" s="168">
        <v>4500</v>
      </c>
      <c r="X186" s="171">
        <v>44721</v>
      </c>
      <c r="Y186" s="168" t="s">
        <v>279</v>
      </c>
      <c r="Z186" s="168">
        <f t="shared" si="12"/>
        <v>50</v>
      </c>
      <c r="AE186" s="168">
        <v>89</v>
      </c>
      <c r="AF186" s="168" t="s">
        <v>84</v>
      </c>
      <c r="AG186" s="169" t="s">
        <v>274</v>
      </c>
      <c r="AH186" s="168">
        <v>5800</v>
      </c>
      <c r="AI186" s="171">
        <v>44399</v>
      </c>
      <c r="AJ186" s="168" t="s">
        <v>286</v>
      </c>
      <c r="AK186" s="168">
        <f t="shared" si="13"/>
        <v>65.2</v>
      </c>
    </row>
    <row r="187" hidden="1" spans="11:37">
      <c r="K187" s="168">
        <v>90</v>
      </c>
      <c r="L187" s="168" t="s">
        <v>84</v>
      </c>
      <c r="M187" s="168" t="s">
        <v>314</v>
      </c>
      <c r="N187" s="168">
        <v>4800</v>
      </c>
      <c r="O187" s="171">
        <v>44452</v>
      </c>
      <c r="P187" s="168" t="s">
        <v>279</v>
      </c>
      <c r="Q187" s="168">
        <f t="shared" si="11"/>
        <v>53.3</v>
      </c>
      <c r="T187" s="168">
        <v>90</v>
      </c>
      <c r="U187" s="168" t="s">
        <v>84</v>
      </c>
      <c r="V187" s="168" t="s">
        <v>330</v>
      </c>
      <c r="W187" s="168">
        <v>4900</v>
      </c>
      <c r="X187" s="171">
        <v>44719</v>
      </c>
      <c r="Y187" s="168" t="s">
        <v>279</v>
      </c>
      <c r="Z187" s="168">
        <f t="shared" si="12"/>
        <v>54.4</v>
      </c>
      <c r="AE187" s="168">
        <v>88</v>
      </c>
      <c r="AF187" s="168" t="s">
        <v>149</v>
      </c>
      <c r="AG187" s="169" t="s">
        <v>309</v>
      </c>
      <c r="AH187" s="168">
        <v>5000</v>
      </c>
      <c r="AI187" s="171">
        <v>44380</v>
      </c>
      <c r="AJ187" s="168" t="s">
        <v>279</v>
      </c>
      <c r="AK187" s="168">
        <f t="shared" si="13"/>
        <v>56.8</v>
      </c>
    </row>
    <row r="188" hidden="1" spans="11:26">
      <c r="K188" s="168">
        <v>49</v>
      </c>
      <c r="L188" s="168" t="s">
        <v>331</v>
      </c>
      <c r="M188" s="168" t="s">
        <v>312</v>
      </c>
      <c r="N188" s="168">
        <v>3300</v>
      </c>
      <c r="O188" s="171">
        <v>44429</v>
      </c>
      <c r="P188" s="168" t="s">
        <v>275</v>
      </c>
      <c r="Q188" s="168">
        <f t="shared" si="11"/>
        <v>67.3</v>
      </c>
      <c r="T188" s="168">
        <v>50</v>
      </c>
      <c r="U188" s="168" t="s">
        <v>317</v>
      </c>
      <c r="V188" s="168" t="s">
        <v>312</v>
      </c>
      <c r="W188" s="168">
        <v>3100</v>
      </c>
      <c r="X188" s="171">
        <v>44715</v>
      </c>
      <c r="Y188" s="168" t="s">
        <v>275</v>
      </c>
      <c r="Z188" s="168">
        <f t="shared" si="12"/>
        <v>62</v>
      </c>
    </row>
    <row r="189" hidden="1" spans="11:26">
      <c r="K189" s="168">
        <v>90</v>
      </c>
      <c r="L189" s="168" t="s">
        <v>84</v>
      </c>
      <c r="M189" s="168" t="s">
        <v>312</v>
      </c>
      <c r="N189" s="168">
        <v>4100</v>
      </c>
      <c r="O189" s="171">
        <v>44429</v>
      </c>
      <c r="P189" s="168" t="s">
        <v>279</v>
      </c>
      <c r="Q189" s="168">
        <f t="shared" si="11"/>
        <v>45.6</v>
      </c>
      <c r="T189" s="168">
        <v>90</v>
      </c>
      <c r="U189" s="168" t="s">
        <v>84</v>
      </c>
      <c r="V189" s="168" t="s">
        <v>314</v>
      </c>
      <c r="W189" s="168">
        <v>4200</v>
      </c>
      <c r="X189" s="171">
        <v>44706</v>
      </c>
      <c r="Y189" s="168" t="s">
        <v>279</v>
      </c>
      <c r="Z189" s="168">
        <f t="shared" si="12"/>
        <v>46.7</v>
      </c>
    </row>
    <row r="190" hidden="1" spans="11:26">
      <c r="K190" s="168">
        <v>90</v>
      </c>
      <c r="L190" s="168" t="s">
        <v>84</v>
      </c>
      <c r="M190" s="168" t="s">
        <v>312</v>
      </c>
      <c r="N190" s="168">
        <v>4700</v>
      </c>
      <c r="O190" s="171">
        <v>44425</v>
      </c>
      <c r="P190" s="168" t="s">
        <v>279</v>
      </c>
      <c r="Q190" s="168">
        <f t="shared" si="11"/>
        <v>52.2</v>
      </c>
      <c r="T190" s="168">
        <v>89</v>
      </c>
      <c r="U190" s="168" t="s">
        <v>84</v>
      </c>
      <c r="V190" s="168" t="s">
        <v>313</v>
      </c>
      <c r="W190" s="168">
        <v>4500</v>
      </c>
      <c r="X190" s="171">
        <v>44702</v>
      </c>
      <c r="Y190" s="168" t="s">
        <v>279</v>
      </c>
      <c r="Z190" s="168">
        <f t="shared" si="12"/>
        <v>50.6</v>
      </c>
    </row>
    <row r="191" hidden="1" spans="11:26">
      <c r="K191" s="168">
        <v>90</v>
      </c>
      <c r="L191" s="168" t="s">
        <v>84</v>
      </c>
      <c r="M191" s="168" t="s">
        <v>314</v>
      </c>
      <c r="N191" s="168">
        <v>4500</v>
      </c>
      <c r="O191" s="171">
        <v>44414</v>
      </c>
      <c r="P191" s="168" t="s">
        <v>279</v>
      </c>
      <c r="Q191" s="168">
        <f t="shared" si="11"/>
        <v>50</v>
      </c>
      <c r="T191" s="168">
        <v>50</v>
      </c>
      <c r="U191" s="168" t="s">
        <v>317</v>
      </c>
      <c r="V191" s="168" t="s">
        <v>312</v>
      </c>
      <c r="W191" s="168">
        <v>3500</v>
      </c>
      <c r="X191" s="171">
        <v>44702</v>
      </c>
      <c r="Y191" s="168" t="s">
        <v>275</v>
      </c>
      <c r="Z191" s="168">
        <f t="shared" si="12"/>
        <v>70</v>
      </c>
    </row>
    <row r="192" hidden="1" spans="11:26">
      <c r="K192" s="168">
        <v>63</v>
      </c>
      <c r="L192" s="168" t="s">
        <v>331</v>
      </c>
      <c r="M192" s="168" t="s">
        <v>312</v>
      </c>
      <c r="N192" s="168">
        <v>3500</v>
      </c>
      <c r="O192" s="171">
        <v>44413</v>
      </c>
      <c r="P192" s="168" t="s">
        <v>275</v>
      </c>
      <c r="Q192" s="168">
        <f t="shared" si="11"/>
        <v>55.6</v>
      </c>
      <c r="T192" s="168">
        <v>66</v>
      </c>
      <c r="U192" s="168" t="s">
        <v>84</v>
      </c>
      <c r="V192" s="168" t="s">
        <v>314</v>
      </c>
      <c r="W192" s="168">
        <v>3800</v>
      </c>
      <c r="X192" s="171">
        <v>44701</v>
      </c>
      <c r="Y192" s="168" t="s">
        <v>275</v>
      </c>
      <c r="Z192" s="168">
        <f t="shared" si="12"/>
        <v>57.6</v>
      </c>
    </row>
    <row r="193" hidden="1" spans="11:26">
      <c r="K193" s="168">
        <v>89</v>
      </c>
      <c r="L193" s="168" t="s">
        <v>84</v>
      </c>
      <c r="M193" s="168" t="s">
        <v>312</v>
      </c>
      <c r="N193" s="168">
        <v>4600</v>
      </c>
      <c r="O193" s="171">
        <v>44408</v>
      </c>
      <c r="P193" s="168" t="s">
        <v>279</v>
      </c>
      <c r="Q193" s="168">
        <f t="shared" si="11"/>
        <v>51.7</v>
      </c>
      <c r="T193" s="168">
        <v>67</v>
      </c>
      <c r="U193" s="168" t="s">
        <v>84</v>
      </c>
      <c r="V193" s="168" t="s">
        <v>330</v>
      </c>
      <c r="W193" s="168">
        <v>3900</v>
      </c>
      <c r="X193" s="171">
        <v>44686</v>
      </c>
      <c r="Y193" s="168" t="s">
        <v>275</v>
      </c>
      <c r="Z193" s="168">
        <f t="shared" si="12"/>
        <v>58.2</v>
      </c>
    </row>
    <row r="194" hidden="1" spans="11:26">
      <c r="K194" s="168">
        <v>98</v>
      </c>
      <c r="L194" s="168" t="s">
        <v>84</v>
      </c>
      <c r="M194" s="168" t="s">
        <v>312</v>
      </c>
      <c r="N194" s="168">
        <v>6200</v>
      </c>
      <c r="O194" s="171">
        <v>44403</v>
      </c>
      <c r="P194" s="168" t="s">
        <v>286</v>
      </c>
      <c r="Q194" s="168">
        <f t="shared" si="11"/>
        <v>63.3</v>
      </c>
      <c r="T194" s="168">
        <v>49</v>
      </c>
      <c r="U194" s="168" t="s">
        <v>83</v>
      </c>
      <c r="V194" s="168" t="s">
        <v>312</v>
      </c>
      <c r="W194" s="168">
        <v>3400</v>
      </c>
      <c r="X194" s="171">
        <v>44669</v>
      </c>
      <c r="Y194" s="168" t="s">
        <v>275</v>
      </c>
      <c r="Z194" s="168">
        <f t="shared" si="12"/>
        <v>69.4</v>
      </c>
    </row>
    <row r="195" hidden="1" spans="11:26">
      <c r="K195" s="168">
        <v>78</v>
      </c>
      <c r="L195" s="168" t="s">
        <v>84</v>
      </c>
      <c r="M195" s="168" t="s">
        <v>313</v>
      </c>
      <c r="N195" s="168">
        <v>4300</v>
      </c>
      <c r="O195" s="171">
        <v>44397</v>
      </c>
      <c r="P195" s="168" t="s">
        <v>301</v>
      </c>
      <c r="Q195" s="168">
        <f t="shared" si="11"/>
        <v>55.1</v>
      </c>
      <c r="T195" s="168">
        <v>50</v>
      </c>
      <c r="U195" s="168" t="s">
        <v>317</v>
      </c>
      <c r="V195" s="168" t="s">
        <v>313</v>
      </c>
      <c r="W195" s="168">
        <v>3400</v>
      </c>
      <c r="X195" s="171">
        <v>44668</v>
      </c>
      <c r="Y195" s="168" t="s">
        <v>275</v>
      </c>
      <c r="Z195" s="168">
        <f t="shared" si="12"/>
        <v>68</v>
      </c>
    </row>
    <row r="196" hidden="1" spans="11:26">
      <c r="K196" s="168">
        <v>90</v>
      </c>
      <c r="L196" s="168" t="s">
        <v>84</v>
      </c>
      <c r="M196" s="168" t="s">
        <v>329</v>
      </c>
      <c r="N196" s="168">
        <v>4200</v>
      </c>
      <c r="O196" s="171">
        <v>44396</v>
      </c>
      <c r="P196" s="168" t="s">
        <v>279</v>
      </c>
      <c r="Q196" s="168">
        <f t="shared" si="11"/>
        <v>46.7</v>
      </c>
      <c r="T196" s="168">
        <v>108</v>
      </c>
      <c r="U196" s="168" t="s">
        <v>84</v>
      </c>
      <c r="V196" s="168" t="s">
        <v>312</v>
      </c>
      <c r="W196" s="168">
        <v>5500</v>
      </c>
      <c r="X196" s="171">
        <v>44667</v>
      </c>
      <c r="Y196" s="168" t="s">
        <v>298</v>
      </c>
      <c r="Z196" s="168">
        <f t="shared" si="12"/>
        <v>50.9</v>
      </c>
    </row>
    <row r="197" hidden="1" spans="11:26">
      <c r="K197" s="168">
        <v>49</v>
      </c>
      <c r="L197" s="168" t="s">
        <v>326</v>
      </c>
      <c r="M197" s="168" t="s">
        <v>314</v>
      </c>
      <c r="N197" s="168">
        <v>3200</v>
      </c>
      <c r="O197" s="171">
        <v>44395</v>
      </c>
      <c r="P197" s="168" t="s">
        <v>275</v>
      </c>
      <c r="Q197" s="168">
        <f t="shared" si="11"/>
        <v>65.3</v>
      </c>
      <c r="T197" s="168">
        <v>99</v>
      </c>
      <c r="U197" s="168" t="s">
        <v>84</v>
      </c>
      <c r="V197" s="168" t="s">
        <v>312</v>
      </c>
      <c r="W197" s="168">
        <v>6500</v>
      </c>
      <c r="X197" s="171">
        <v>44666</v>
      </c>
      <c r="Y197" s="168" t="s">
        <v>286</v>
      </c>
      <c r="Z197" s="168">
        <f t="shared" si="12"/>
        <v>65.7</v>
      </c>
    </row>
    <row r="198" hidden="1" spans="11:26">
      <c r="K198" s="168">
        <v>62.5</v>
      </c>
      <c r="L198" s="168" t="s">
        <v>149</v>
      </c>
      <c r="M198" s="168" t="s">
        <v>313</v>
      </c>
      <c r="N198" s="168">
        <v>3500</v>
      </c>
      <c r="O198" s="171">
        <v>44394</v>
      </c>
      <c r="P198" s="168" t="s">
        <v>275</v>
      </c>
      <c r="Q198" s="168">
        <f t="shared" si="11"/>
        <v>56</v>
      </c>
      <c r="T198" s="168">
        <v>90</v>
      </c>
      <c r="U198" s="168" t="s">
        <v>84</v>
      </c>
      <c r="V198" s="168" t="s">
        <v>332</v>
      </c>
      <c r="W198" s="168">
        <v>4400</v>
      </c>
      <c r="X198" s="171">
        <v>44661</v>
      </c>
      <c r="Y198" s="168" t="s">
        <v>279</v>
      </c>
      <c r="Z198" s="168">
        <f t="shared" si="12"/>
        <v>48.9</v>
      </c>
    </row>
    <row r="199" hidden="1" spans="11:26">
      <c r="K199" s="168">
        <v>68</v>
      </c>
      <c r="L199" s="168" t="s">
        <v>84</v>
      </c>
      <c r="M199" s="168" t="s">
        <v>312</v>
      </c>
      <c r="N199" s="168">
        <v>3400</v>
      </c>
      <c r="O199" s="171">
        <v>44393</v>
      </c>
      <c r="P199" s="168" t="s">
        <v>275</v>
      </c>
      <c r="Q199" s="168">
        <f t="shared" si="11"/>
        <v>50</v>
      </c>
      <c r="T199" s="168">
        <v>90</v>
      </c>
      <c r="U199" s="168" t="s">
        <v>84</v>
      </c>
      <c r="V199" s="168" t="s">
        <v>329</v>
      </c>
      <c r="W199" s="168">
        <v>4600</v>
      </c>
      <c r="X199" s="171">
        <v>44655</v>
      </c>
      <c r="Y199" s="168" t="s">
        <v>279</v>
      </c>
      <c r="Z199" s="168">
        <f t="shared" si="12"/>
        <v>51.1</v>
      </c>
    </row>
    <row r="200" hidden="1" spans="11:26">
      <c r="K200" s="168">
        <v>90</v>
      </c>
      <c r="L200" s="168" t="s">
        <v>84</v>
      </c>
      <c r="M200" s="168" t="s">
        <v>313</v>
      </c>
      <c r="N200" s="168">
        <v>4000</v>
      </c>
      <c r="O200" s="171">
        <v>44377</v>
      </c>
      <c r="P200" s="168" t="s">
        <v>279</v>
      </c>
      <c r="Q200" s="168">
        <f t="shared" si="11"/>
        <v>44.4</v>
      </c>
      <c r="T200" s="168">
        <v>98</v>
      </c>
      <c r="U200" s="168" t="s">
        <v>84</v>
      </c>
      <c r="V200" s="168" t="s">
        <v>313</v>
      </c>
      <c r="W200" s="168">
        <v>5200</v>
      </c>
      <c r="X200" s="171">
        <v>44653</v>
      </c>
      <c r="Y200" s="168" t="s">
        <v>286</v>
      </c>
      <c r="Z200" s="168">
        <f t="shared" si="12"/>
        <v>53.1</v>
      </c>
    </row>
    <row r="201" hidden="1" spans="20:26">
      <c r="T201" s="168">
        <v>90</v>
      </c>
      <c r="U201" s="168" t="s">
        <v>84</v>
      </c>
      <c r="V201" s="168" t="s">
        <v>312</v>
      </c>
      <c r="W201" s="168">
        <v>4800</v>
      </c>
      <c r="X201" s="171">
        <v>44643</v>
      </c>
      <c r="Y201" s="168" t="s">
        <v>279</v>
      </c>
      <c r="Z201" s="168">
        <f t="shared" si="12"/>
        <v>53.3</v>
      </c>
    </row>
    <row r="202" hidden="1" spans="20:26">
      <c r="T202" s="168">
        <v>67</v>
      </c>
      <c r="U202" s="168" t="s">
        <v>149</v>
      </c>
      <c r="V202" s="168" t="s">
        <v>330</v>
      </c>
      <c r="W202" s="168">
        <v>3700</v>
      </c>
      <c r="X202" s="171">
        <v>44637</v>
      </c>
      <c r="Y202" s="168" t="s">
        <v>275</v>
      </c>
      <c r="Z202" s="168">
        <f t="shared" si="12"/>
        <v>55.2</v>
      </c>
    </row>
    <row r="203" hidden="1" spans="20:26">
      <c r="T203" s="168">
        <v>76</v>
      </c>
      <c r="U203" s="168" t="s">
        <v>84</v>
      </c>
      <c r="V203" s="168" t="s">
        <v>313</v>
      </c>
      <c r="W203" s="168">
        <v>4200</v>
      </c>
      <c r="X203" s="171">
        <v>44618</v>
      </c>
      <c r="Y203" s="168" t="s">
        <v>279</v>
      </c>
      <c r="Z203" s="168">
        <f t="shared" si="12"/>
        <v>55.3</v>
      </c>
    </row>
    <row r="204" hidden="1" spans="20:26">
      <c r="T204" s="168">
        <v>90</v>
      </c>
      <c r="U204" s="168" t="s">
        <v>84</v>
      </c>
      <c r="V204" s="168" t="s">
        <v>332</v>
      </c>
      <c r="W204" s="168">
        <v>4400</v>
      </c>
      <c r="X204" s="171">
        <v>44611</v>
      </c>
      <c r="Y204" s="168" t="s">
        <v>279</v>
      </c>
      <c r="Z204" s="168">
        <f t="shared" si="12"/>
        <v>48.9</v>
      </c>
    </row>
    <row r="205" hidden="1" spans="20:26">
      <c r="T205" s="168">
        <v>49</v>
      </c>
      <c r="U205" s="168" t="s">
        <v>317</v>
      </c>
      <c r="V205" s="168" t="s">
        <v>313</v>
      </c>
      <c r="W205" s="168">
        <v>3200</v>
      </c>
      <c r="X205" s="171">
        <v>44609</v>
      </c>
      <c r="Y205" s="168" t="s">
        <v>275</v>
      </c>
      <c r="Z205" s="168">
        <f t="shared" si="12"/>
        <v>65.3</v>
      </c>
    </row>
    <row r="206" hidden="1" spans="20:26">
      <c r="T206" s="168">
        <v>66</v>
      </c>
      <c r="U206" s="168" t="s">
        <v>84</v>
      </c>
      <c r="V206" s="168" t="s">
        <v>314</v>
      </c>
      <c r="W206" s="168">
        <v>3500</v>
      </c>
      <c r="X206" s="171">
        <v>44601</v>
      </c>
      <c r="Y206" s="168" t="s">
        <v>275</v>
      </c>
      <c r="Z206" s="168">
        <f t="shared" si="12"/>
        <v>53</v>
      </c>
    </row>
    <row r="207" hidden="1" spans="20:26">
      <c r="T207" s="168">
        <v>63</v>
      </c>
      <c r="U207" s="168" t="s">
        <v>324</v>
      </c>
      <c r="V207" s="168" t="s">
        <v>332</v>
      </c>
      <c r="W207" s="168">
        <v>3800</v>
      </c>
      <c r="X207" s="171">
        <v>44588</v>
      </c>
      <c r="Y207" s="168" t="s">
        <v>275</v>
      </c>
      <c r="Z207" s="168">
        <f t="shared" si="12"/>
        <v>60.3</v>
      </c>
    </row>
    <row r="208" hidden="1" spans="20:26">
      <c r="T208" s="168">
        <v>90</v>
      </c>
      <c r="U208" s="168" t="s">
        <v>84</v>
      </c>
      <c r="V208" s="168" t="s">
        <v>313</v>
      </c>
      <c r="W208" s="168">
        <v>4600</v>
      </c>
      <c r="X208" s="171">
        <v>44580</v>
      </c>
      <c r="Y208" s="168" t="s">
        <v>279</v>
      </c>
      <c r="Z208" s="168">
        <f t="shared" si="12"/>
        <v>51.1</v>
      </c>
    </row>
    <row r="209" hidden="1" spans="20:26">
      <c r="T209" s="168">
        <v>88</v>
      </c>
      <c r="U209" s="168" t="s">
        <v>149</v>
      </c>
      <c r="V209" s="168" t="s">
        <v>329</v>
      </c>
      <c r="W209" s="168">
        <v>4300</v>
      </c>
      <c r="X209" s="171">
        <v>44566</v>
      </c>
      <c r="Y209" s="168" t="s">
        <v>301</v>
      </c>
      <c r="Z209" s="168">
        <f t="shared" si="12"/>
        <v>48.9</v>
      </c>
    </row>
    <row r="210" hidden="1" spans="20:26">
      <c r="T210" s="168">
        <v>90</v>
      </c>
      <c r="U210" s="168" t="s">
        <v>84</v>
      </c>
      <c r="V210" s="168" t="s">
        <v>312</v>
      </c>
      <c r="W210" s="168">
        <v>4000</v>
      </c>
      <c r="X210" s="171">
        <v>44565</v>
      </c>
      <c r="Y210" s="168" t="s">
        <v>279</v>
      </c>
      <c r="Z210" s="168">
        <f t="shared" si="12"/>
        <v>44.4</v>
      </c>
    </row>
    <row r="211" hidden="1" spans="20:26">
      <c r="T211" s="168">
        <v>49</v>
      </c>
      <c r="U211" s="168" t="s">
        <v>326</v>
      </c>
      <c r="V211" s="168" t="s">
        <v>329</v>
      </c>
      <c r="W211" s="168">
        <v>3300</v>
      </c>
      <c r="X211" s="171">
        <v>44563</v>
      </c>
      <c r="Y211" s="168" t="s">
        <v>275</v>
      </c>
      <c r="Z211" s="168">
        <f t="shared" si="12"/>
        <v>67.3</v>
      </c>
    </row>
    <row r="212" hidden="1" spans="20:26">
      <c r="T212" s="168">
        <v>90</v>
      </c>
      <c r="U212" s="168" t="s">
        <v>84</v>
      </c>
      <c r="V212" s="168" t="s">
        <v>332</v>
      </c>
      <c r="W212" s="168">
        <v>4800</v>
      </c>
      <c r="X212" s="171">
        <v>44542</v>
      </c>
      <c r="Y212" s="168" t="s">
        <v>279</v>
      </c>
      <c r="Z212" s="168">
        <f t="shared" si="12"/>
        <v>53.3</v>
      </c>
    </row>
    <row r="213" hidden="1" spans="20:26">
      <c r="T213" s="168">
        <v>90</v>
      </c>
      <c r="U213" s="168" t="s">
        <v>84</v>
      </c>
      <c r="V213" s="168" t="s">
        <v>332</v>
      </c>
      <c r="W213" s="168">
        <v>5300</v>
      </c>
      <c r="X213" s="171">
        <v>44539</v>
      </c>
      <c r="Y213" s="168" t="s">
        <v>279</v>
      </c>
      <c r="Z213" s="168">
        <f t="shared" si="12"/>
        <v>58.9</v>
      </c>
    </row>
    <row r="214" hidden="1" spans="20:26">
      <c r="T214" s="168">
        <v>63</v>
      </c>
      <c r="U214" s="168" t="s">
        <v>324</v>
      </c>
      <c r="V214" s="168" t="s">
        <v>314</v>
      </c>
      <c r="W214" s="168">
        <v>3500</v>
      </c>
      <c r="X214" s="171">
        <v>44539</v>
      </c>
      <c r="Y214" s="168" t="s">
        <v>275</v>
      </c>
      <c r="Z214" s="168">
        <f t="shared" si="12"/>
        <v>55.6</v>
      </c>
    </row>
    <row r="215" hidden="1" spans="20:26">
      <c r="T215" s="168">
        <v>78</v>
      </c>
      <c r="U215" s="168" t="s">
        <v>84</v>
      </c>
      <c r="V215" s="168" t="s">
        <v>332</v>
      </c>
      <c r="W215" s="168">
        <v>4000</v>
      </c>
      <c r="X215" s="171">
        <v>44534</v>
      </c>
      <c r="Y215" s="168" t="s">
        <v>279</v>
      </c>
      <c r="Z215" s="168">
        <f t="shared" si="12"/>
        <v>51.3</v>
      </c>
    </row>
    <row r="216" hidden="1" spans="20:26">
      <c r="T216" s="168">
        <v>90</v>
      </c>
      <c r="U216" s="168" t="s">
        <v>84</v>
      </c>
      <c r="V216" s="168" t="s">
        <v>330</v>
      </c>
      <c r="W216" s="168">
        <v>4500</v>
      </c>
      <c r="X216" s="171">
        <v>44514</v>
      </c>
      <c r="Y216" s="168" t="s">
        <v>279</v>
      </c>
      <c r="Z216" s="168">
        <f t="shared" si="12"/>
        <v>50</v>
      </c>
    </row>
    <row r="217" hidden="1" spans="20:26">
      <c r="T217" s="168">
        <v>89</v>
      </c>
      <c r="U217" s="168" t="s">
        <v>84</v>
      </c>
      <c r="V217" s="168" t="s">
        <v>313</v>
      </c>
      <c r="W217" s="168">
        <v>4200</v>
      </c>
      <c r="X217" s="171">
        <v>44514</v>
      </c>
      <c r="Y217" s="168" t="s">
        <v>279</v>
      </c>
      <c r="Z217" s="168">
        <f t="shared" si="12"/>
        <v>47.2</v>
      </c>
    </row>
    <row r="218" hidden="1" spans="20:26">
      <c r="T218" s="168">
        <v>90</v>
      </c>
      <c r="U218" s="168" t="s">
        <v>84</v>
      </c>
      <c r="V218" s="168" t="s">
        <v>330</v>
      </c>
      <c r="W218" s="168">
        <v>4300</v>
      </c>
      <c r="X218" s="171">
        <v>44507</v>
      </c>
      <c r="Y218" s="168" t="s">
        <v>279</v>
      </c>
      <c r="Z218" s="168">
        <f t="shared" si="12"/>
        <v>47.8</v>
      </c>
    </row>
    <row r="219" hidden="1" spans="20:26">
      <c r="T219" s="168">
        <v>63.5</v>
      </c>
      <c r="U219" s="168" t="s">
        <v>149</v>
      </c>
      <c r="V219" s="168" t="s">
        <v>332</v>
      </c>
      <c r="W219" s="168">
        <v>3700</v>
      </c>
      <c r="X219" s="171">
        <v>44505</v>
      </c>
      <c r="Y219" s="168" t="s">
        <v>275</v>
      </c>
      <c r="Z219" s="168">
        <f t="shared" si="12"/>
        <v>58.3</v>
      </c>
    </row>
    <row r="220" hidden="1" spans="20:26">
      <c r="T220" s="168">
        <v>80</v>
      </c>
      <c r="U220" s="168" t="s">
        <v>84</v>
      </c>
      <c r="V220" s="168" t="s">
        <v>312</v>
      </c>
      <c r="W220" s="168">
        <v>4000</v>
      </c>
      <c r="X220" s="171">
        <v>44502</v>
      </c>
      <c r="Y220" s="168" t="s">
        <v>279</v>
      </c>
      <c r="Z220" s="168">
        <f t="shared" si="12"/>
        <v>50</v>
      </c>
    </row>
    <row r="221" hidden="1" spans="20:26">
      <c r="T221" s="168">
        <v>90</v>
      </c>
      <c r="U221" s="168" t="s">
        <v>84</v>
      </c>
      <c r="V221" s="168" t="s">
        <v>332</v>
      </c>
      <c r="W221" s="168">
        <v>4001</v>
      </c>
      <c r="X221" s="171">
        <v>44500</v>
      </c>
      <c r="Y221" s="168" t="s">
        <v>279</v>
      </c>
      <c r="Z221" s="168">
        <f t="shared" si="12"/>
        <v>44.5</v>
      </c>
    </row>
    <row r="222" hidden="1" spans="20:26">
      <c r="T222" s="168">
        <v>99</v>
      </c>
      <c r="U222" s="168" t="s">
        <v>84</v>
      </c>
      <c r="V222" s="168" t="s">
        <v>330</v>
      </c>
      <c r="W222" s="168">
        <v>5100</v>
      </c>
      <c r="X222" s="171">
        <v>44492</v>
      </c>
      <c r="Y222" s="168" t="s">
        <v>286</v>
      </c>
      <c r="Z222" s="168">
        <f t="shared" si="12"/>
        <v>51.5</v>
      </c>
    </row>
    <row r="223" hidden="1" spans="20:26">
      <c r="T223" s="168">
        <v>96</v>
      </c>
      <c r="U223" s="168" t="s">
        <v>84</v>
      </c>
      <c r="V223" s="168" t="s">
        <v>313</v>
      </c>
      <c r="W223" s="168">
        <v>5400</v>
      </c>
      <c r="X223" s="171">
        <v>44481</v>
      </c>
      <c r="Y223" s="168" t="s">
        <v>286</v>
      </c>
      <c r="Z223" s="168">
        <f t="shared" si="12"/>
        <v>56.3</v>
      </c>
    </row>
    <row r="224" hidden="1" spans="20:26">
      <c r="T224" s="168">
        <v>108</v>
      </c>
      <c r="U224" s="168" t="s">
        <v>84</v>
      </c>
      <c r="V224" s="168" t="s">
        <v>314</v>
      </c>
      <c r="W224" s="168">
        <v>6000</v>
      </c>
      <c r="X224" s="171">
        <v>44477</v>
      </c>
      <c r="Y224" s="168" t="s">
        <v>298</v>
      </c>
      <c r="Z224" s="168">
        <f t="shared" si="12"/>
        <v>55.6</v>
      </c>
    </row>
    <row r="225" hidden="1" spans="20:26">
      <c r="T225" s="168">
        <v>90</v>
      </c>
      <c r="U225" s="168" t="s">
        <v>84</v>
      </c>
      <c r="V225" s="168" t="s">
        <v>332</v>
      </c>
      <c r="W225" s="168">
        <v>3900</v>
      </c>
      <c r="X225" s="171">
        <v>44476</v>
      </c>
      <c r="Y225" s="168" t="s">
        <v>279</v>
      </c>
      <c r="Z225" s="168">
        <f t="shared" si="12"/>
        <v>43.3</v>
      </c>
    </row>
    <row r="226" hidden="1" spans="20:26">
      <c r="T226" s="168">
        <v>63</v>
      </c>
      <c r="U226" s="168" t="s">
        <v>324</v>
      </c>
      <c r="V226" s="168" t="s">
        <v>332</v>
      </c>
      <c r="W226" s="168">
        <v>4200</v>
      </c>
      <c r="X226" s="171">
        <v>44470</v>
      </c>
      <c r="Y226" s="168" t="s">
        <v>275</v>
      </c>
      <c r="Z226" s="168">
        <f t="shared" si="12"/>
        <v>66.7</v>
      </c>
    </row>
    <row r="227" hidden="1" spans="20:26">
      <c r="T227" s="168">
        <v>49</v>
      </c>
      <c r="U227" s="168" t="s">
        <v>149</v>
      </c>
      <c r="V227" s="168" t="s">
        <v>312</v>
      </c>
      <c r="W227" s="168">
        <v>3700</v>
      </c>
      <c r="X227" s="171">
        <v>44464</v>
      </c>
      <c r="Y227" s="168" t="s">
        <v>275</v>
      </c>
      <c r="Z227" s="168">
        <f t="shared" si="12"/>
        <v>75.5</v>
      </c>
    </row>
    <row r="228" hidden="1" spans="20:26">
      <c r="T228" s="168">
        <v>90</v>
      </c>
      <c r="U228" s="168" t="s">
        <v>84</v>
      </c>
      <c r="V228" s="168" t="s">
        <v>329</v>
      </c>
      <c r="W228" s="168">
        <v>4300</v>
      </c>
      <c r="X228" s="171">
        <v>44462</v>
      </c>
      <c r="Y228" s="168" t="s">
        <v>279</v>
      </c>
      <c r="Z228" s="168">
        <f t="shared" si="12"/>
        <v>47.8</v>
      </c>
    </row>
    <row r="229" hidden="1" spans="20:26">
      <c r="T229" s="168">
        <v>90</v>
      </c>
      <c r="U229" s="168" t="s">
        <v>84</v>
      </c>
      <c r="V229" s="168" t="s">
        <v>330</v>
      </c>
      <c r="W229" s="168">
        <v>4800</v>
      </c>
      <c r="X229" s="171">
        <v>44459</v>
      </c>
      <c r="Y229" s="168" t="s">
        <v>279</v>
      </c>
      <c r="Z229" s="168">
        <f t="shared" si="12"/>
        <v>53.3</v>
      </c>
    </row>
    <row r="230" hidden="1" spans="20:26">
      <c r="T230" s="168">
        <v>49</v>
      </c>
      <c r="U230" s="168" t="s">
        <v>317</v>
      </c>
      <c r="V230" s="168" t="s">
        <v>332</v>
      </c>
      <c r="W230" s="168">
        <v>3400</v>
      </c>
      <c r="X230" s="171">
        <v>44452</v>
      </c>
      <c r="Y230" s="168" t="s">
        <v>275</v>
      </c>
      <c r="Z230" s="168">
        <f t="shared" si="12"/>
        <v>69.4</v>
      </c>
    </row>
    <row r="231" hidden="1" spans="20:26">
      <c r="T231" s="168">
        <v>78</v>
      </c>
      <c r="U231" s="168" t="s">
        <v>84</v>
      </c>
      <c r="V231" s="168" t="s">
        <v>313</v>
      </c>
      <c r="W231" s="168">
        <v>4000</v>
      </c>
      <c r="X231" s="171">
        <v>44451</v>
      </c>
      <c r="Y231" s="168" t="s">
        <v>279</v>
      </c>
      <c r="Z231" s="168">
        <f t="shared" si="12"/>
        <v>51.3</v>
      </c>
    </row>
    <row r="232" hidden="1" spans="20:26">
      <c r="T232" s="168">
        <v>90</v>
      </c>
      <c r="U232" s="168" t="s">
        <v>84</v>
      </c>
      <c r="V232" s="168" t="s">
        <v>312</v>
      </c>
      <c r="W232" s="168">
        <v>4400</v>
      </c>
      <c r="X232" s="171">
        <v>44444</v>
      </c>
      <c r="Y232" s="168" t="s">
        <v>279</v>
      </c>
      <c r="Z232" s="168">
        <f t="shared" si="12"/>
        <v>48.9</v>
      </c>
    </row>
    <row r="233" hidden="1" spans="20:26">
      <c r="T233" s="168">
        <v>49.72</v>
      </c>
      <c r="U233" s="168" t="s">
        <v>326</v>
      </c>
      <c r="V233" s="168" t="s">
        <v>314</v>
      </c>
      <c r="W233" s="168">
        <v>3700</v>
      </c>
      <c r="X233" s="171">
        <v>44443</v>
      </c>
      <c r="Y233" s="168" t="s">
        <v>275</v>
      </c>
      <c r="Z233" s="168">
        <f t="shared" si="12"/>
        <v>74.4</v>
      </c>
    </row>
    <row r="234" hidden="1" spans="20:26">
      <c r="T234" s="168">
        <v>89</v>
      </c>
      <c r="U234" s="168" t="s">
        <v>84</v>
      </c>
      <c r="V234" s="168" t="s">
        <v>330</v>
      </c>
      <c r="W234" s="168">
        <v>4300</v>
      </c>
      <c r="X234" s="171">
        <v>44438</v>
      </c>
      <c r="Y234" s="168" t="s">
        <v>279</v>
      </c>
      <c r="Z234" s="168">
        <f t="shared" si="12"/>
        <v>48.3</v>
      </c>
    </row>
    <row r="235" hidden="1" spans="20:26">
      <c r="T235" s="168">
        <v>50</v>
      </c>
      <c r="U235" s="168" t="s">
        <v>324</v>
      </c>
      <c r="V235" s="168" t="s">
        <v>332</v>
      </c>
      <c r="W235" s="168">
        <v>3500</v>
      </c>
      <c r="X235" s="171">
        <v>44435</v>
      </c>
      <c r="Y235" s="168" t="s">
        <v>275</v>
      </c>
      <c r="Z235" s="168">
        <f t="shared" si="12"/>
        <v>70</v>
      </c>
    </row>
    <row r="236" hidden="1" spans="20:26">
      <c r="T236" s="168">
        <v>63</v>
      </c>
      <c r="U236" s="168" t="s">
        <v>149</v>
      </c>
      <c r="V236" s="168" t="s">
        <v>314</v>
      </c>
      <c r="W236" s="168">
        <v>3200</v>
      </c>
      <c r="X236" s="171">
        <v>44429</v>
      </c>
      <c r="Y236" s="168" t="s">
        <v>275</v>
      </c>
      <c r="Z236" s="168">
        <f t="shared" si="12"/>
        <v>50.8</v>
      </c>
    </row>
    <row r="237" hidden="1" spans="20:26">
      <c r="T237" s="168">
        <v>99</v>
      </c>
      <c r="U237" s="168" t="s">
        <v>84</v>
      </c>
      <c r="V237" s="168" t="s">
        <v>312</v>
      </c>
      <c r="W237" s="168">
        <v>6000</v>
      </c>
      <c r="X237" s="171">
        <v>44429</v>
      </c>
      <c r="Y237" s="168" t="s">
        <v>328</v>
      </c>
      <c r="Z237" s="168">
        <f t="shared" si="12"/>
        <v>60.6</v>
      </c>
    </row>
    <row r="238" hidden="1" spans="20:26">
      <c r="T238" s="168">
        <v>90</v>
      </c>
      <c r="U238" s="168" t="s">
        <v>84</v>
      </c>
      <c r="V238" s="168" t="s">
        <v>313</v>
      </c>
      <c r="W238" s="168">
        <v>4750</v>
      </c>
      <c r="X238" s="171">
        <v>44421</v>
      </c>
      <c r="Y238" s="168" t="s">
        <v>279</v>
      </c>
      <c r="Z238" s="168">
        <f t="shared" si="12"/>
        <v>52.8</v>
      </c>
    </row>
    <row r="239" hidden="1" spans="20:26">
      <c r="T239" s="168">
        <v>90</v>
      </c>
      <c r="U239" s="168" t="s">
        <v>84</v>
      </c>
      <c r="V239" s="168" t="s">
        <v>312</v>
      </c>
      <c r="W239" s="168">
        <v>4600</v>
      </c>
      <c r="X239" s="171">
        <v>44420</v>
      </c>
      <c r="Y239" s="168" t="s">
        <v>279</v>
      </c>
      <c r="Z239" s="168">
        <f t="shared" si="12"/>
        <v>51.1</v>
      </c>
    </row>
    <row r="240" hidden="1" spans="20:26">
      <c r="T240" s="168">
        <v>63</v>
      </c>
      <c r="U240" s="168" t="s">
        <v>84</v>
      </c>
      <c r="V240" s="168" t="s">
        <v>314</v>
      </c>
      <c r="W240" s="168">
        <v>3400</v>
      </c>
      <c r="X240" s="171">
        <v>44402</v>
      </c>
      <c r="Y240" s="168" t="s">
        <v>275</v>
      </c>
      <c r="Z240" s="168">
        <f t="shared" si="12"/>
        <v>54</v>
      </c>
    </row>
    <row r="241" hidden="1" spans="20:26">
      <c r="T241" s="168">
        <v>66.2</v>
      </c>
      <c r="U241" s="168" t="s">
        <v>149</v>
      </c>
      <c r="V241" s="168" t="s">
        <v>332</v>
      </c>
      <c r="W241" s="168">
        <v>3400</v>
      </c>
      <c r="X241" s="171">
        <v>44402</v>
      </c>
      <c r="Y241" s="168" t="s">
        <v>275</v>
      </c>
      <c r="Z241" s="168">
        <f t="shared" si="12"/>
        <v>51.4</v>
      </c>
    </row>
    <row r="242" hidden="1" spans="20:26">
      <c r="T242" s="168">
        <v>108</v>
      </c>
      <c r="U242" s="168" t="s">
        <v>84</v>
      </c>
      <c r="V242" s="168" t="s">
        <v>332</v>
      </c>
      <c r="W242" s="168">
        <v>6300</v>
      </c>
      <c r="X242" s="171">
        <v>44399</v>
      </c>
      <c r="Y242" s="168" t="s">
        <v>298</v>
      </c>
      <c r="Z242" s="168">
        <f t="shared" si="12"/>
        <v>58.3</v>
      </c>
    </row>
    <row r="243" hidden="1" spans="20:26">
      <c r="T243" s="168">
        <v>65</v>
      </c>
      <c r="U243" s="168" t="s">
        <v>149</v>
      </c>
      <c r="V243" s="168" t="s">
        <v>313</v>
      </c>
      <c r="W243" s="168">
        <v>3400</v>
      </c>
      <c r="X243" s="171">
        <v>44395</v>
      </c>
      <c r="Y243" s="168" t="s">
        <v>275</v>
      </c>
      <c r="Z243" s="168">
        <f t="shared" si="12"/>
        <v>52.3</v>
      </c>
    </row>
    <row r="244" hidden="1" spans="20:26">
      <c r="T244" s="168">
        <v>90</v>
      </c>
      <c r="U244" s="168" t="s">
        <v>84</v>
      </c>
      <c r="V244" s="168" t="s">
        <v>330</v>
      </c>
      <c r="W244" s="168">
        <v>4400</v>
      </c>
      <c r="X244" s="171">
        <v>44394</v>
      </c>
      <c r="Y244" s="168" t="s">
        <v>279</v>
      </c>
      <c r="Z244" s="168">
        <f t="shared" si="12"/>
        <v>48.9</v>
      </c>
    </row>
    <row r="245" hidden="1" spans="20:26">
      <c r="T245" s="168">
        <v>80</v>
      </c>
      <c r="U245" s="168" t="s">
        <v>84</v>
      </c>
      <c r="V245" s="168" t="s">
        <v>332</v>
      </c>
      <c r="W245" s="168">
        <v>4300</v>
      </c>
      <c r="X245" s="171">
        <v>44388</v>
      </c>
      <c r="Y245" s="168" t="s">
        <v>301</v>
      </c>
      <c r="Z245" s="168">
        <f t="shared" si="12"/>
        <v>53.8</v>
      </c>
    </row>
    <row r="246" hidden="1" spans="20:26">
      <c r="T246" s="168">
        <v>90</v>
      </c>
      <c r="U246" s="168" t="s">
        <v>84</v>
      </c>
      <c r="V246" s="168" t="s">
        <v>330</v>
      </c>
      <c r="W246" s="168">
        <v>4000</v>
      </c>
      <c r="X246" s="171">
        <v>44384</v>
      </c>
      <c r="Y246" s="168" t="s">
        <v>279</v>
      </c>
      <c r="Z246" s="168">
        <f t="shared" si="12"/>
        <v>44.4</v>
      </c>
    </row>
    <row r="247" hidden="1" spans="20:26">
      <c r="T247" s="168">
        <v>89</v>
      </c>
      <c r="U247" s="168" t="s">
        <v>84</v>
      </c>
      <c r="V247" s="168" t="s">
        <v>313</v>
      </c>
      <c r="W247" s="168">
        <v>4000</v>
      </c>
      <c r="X247" s="171">
        <v>44376</v>
      </c>
      <c r="Y247" s="168" t="s">
        <v>279</v>
      </c>
      <c r="Z247" s="168">
        <f t="shared" si="12"/>
        <v>44.9</v>
      </c>
    </row>
    <row r="248" hidden="1"/>
    <row r="249" hidden="1"/>
    <row r="250" hidden="1"/>
    <row r="251" hidden="1"/>
    <row r="252" hidden="1"/>
    <row r="253" hidden="1"/>
    <row r="254" hidden="1"/>
    <row r="255" hidden="1"/>
    <row r="256" spans="29:33">
      <c r="AC256" s="162"/>
      <c r="AD256" s="163" t="s">
        <v>187</v>
      </c>
      <c r="AE256" s="163" t="s">
        <v>190</v>
      </c>
      <c r="AF256" s="163" t="s">
        <v>191</v>
      </c>
      <c r="AG256" s="164" t="s">
        <v>192</v>
      </c>
    </row>
    <row r="257" spans="19:33">
      <c r="S257" s="172" t="s">
        <v>187</v>
      </c>
      <c r="T257" s="172" t="s">
        <v>264</v>
      </c>
      <c r="U257" s="172" t="s">
        <v>265</v>
      </c>
      <c r="V257" s="172" t="s">
        <v>266</v>
      </c>
      <c r="W257" s="172" t="s">
        <v>267</v>
      </c>
      <c r="X257" s="172" t="s">
        <v>268</v>
      </c>
      <c r="Y257" s="172" t="s">
        <v>52</v>
      </c>
      <c r="Z257" s="172" t="s">
        <v>269</v>
      </c>
      <c r="AC257" s="162">
        <v>1</v>
      </c>
      <c r="AD257" s="163" t="s">
        <v>200</v>
      </c>
      <c r="AE257" s="163">
        <v>2024</v>
      </c>
      <c r="AF257" s="163" t="s">
        <v>201</v>
      </c>
      <c r="AG257" s="165" t="s">
        <v>174</v>
      </c>
    </row>
    <row r="258" spans="19:33">
      <c r="S258" s="172" t="s">
        <v>200</v>
      </c>
      <c r="T258" s="172">
        <v>92.77</v>
      </c>
      <c r="U258" s="172" t="s">
        <v>84</v>
      </c>
      <c r="V258" s="172" t="s">
        <v>274</v>
      </c>
      <c r="W258" s="172">
        <v>5300</v>
      </c>
      <c r="X258" s="173">
        <v>45877</v>
      </c>
      <c r="Y258" s="172" t="s">
        <v>279</v>
      </c>
      <c r="Z258" s="172">
        <f>ROUND(W258/T258,1)</f>
        <v>57.1</v>
      </c>
      <c r="AC258" s="162">
        <v>2</v>
      </c>
      <c r="AD258" s="163" t="s">
        <v>200</v>
      </c>
      <c r="AE258" s="163">
        <v>2024</v>
      </c>
      <c r="AF258" s="163" t="s">
        <v>204</v>
      </c>
      <c r="AG258" s="165" t="s">
        <v>174</v>
      </c>
    </row>
    <row r="259" spans="20:33">
      <c r="T259" s="178">
        <v>131.87</v>
      </c>
      <c r="U259" s="178" t="s">
        <v>84</v>
      </c>
      <c r="V259" s="178" t="s">
        <v>284</v>
      </c>
      <c r="W259" s="178">
        <v>8800</v>
      </c>
      <c r="X259" s="179">
        <v>45855</v>
      </c>
      <c r="Y259" s="179" t="s">
        <v>272</v>
      </c>
      <c r="Z259" s="178">
        <f>ROUND(W259/T259,1)</f>
        <v>66.7</v>
      </c>
      <c r="AA259" s="178"/>
      <c r="AC259" s="162">
        <v>3</v>
      </c>
      <c r="AD259" s="163" t="s">
        <v>200</v>
      </c>
      <c r="AE259" s="163">
        <v>2024</v>
      </c>
      <c r="AF259" s="163" t="s">
        <v>199</v>
      </c>
      <c r="AG259" s="165" t="s">
        <v>174</v>
      </c>
    </row>
    <row r="260" spans="20:33">
      <c r="T260" s="178">
        <v>131.87</v>
      </c>
      <c r="U260" s="178" t="s">
        <v>84</v>
      </c>
      <c r="V260" s="178" t="s">
        <v>282</v>
      </c>
      <c r="W260" s="178">
        <v>8750</v>
      </c>
      <c r="X260" s="179">
        <v>45815</v>
      </c>
      <c r="Y260" s="178" t="s">
        <v>286</v>
      </c>
      <c r="Z260" s="178">
        <f t="shared" ref="Z259:Z264" si="14">ROUND(W260/T260,1)</f>
        <v>66.4</v>
      </c>
      <c r="AA260" s="178"/>
      <c r="AC260" s="162">
        <v>4</v>
      </c>
      <c r="AD260" s="163" t="s">
        <v>200</v>
      </c>
      <c r="AE260" s="163">
        <v>2025</v>
      </c>
      <c r="AF260" s="163" t="s">
        <v>209</v>
      </c>
      <c r="AG260" s="165">
        <f>Z264</f>
        <v>58.4</v>
      </c>
    </row>
    <row r="261" spans="20:33">
      <c r="T261" s="178">
        <v>133</v>
      </c>
      <c r="U261" s="178" t="s">
        <v>84</v>
      </c>
      <c r="V261" s="178" t="s">
        <v>274</v>
      </c>
      <c r="W261" s="178">
        <v>8000</v>
      </c>
      <c r="X261" s="179">
        <v>45768</v>
      </c>
      <c r="Y261" s="178" t="s">
        <v>272</v>
      </c>
      <c r="Z261" s="178">
        <f t="shared" si="14"/>
        <v>60.2</v>
      </c>
      <c r="AA261" s="178"/>
      <c r="AC261" s="162">
        <v>5</v>
      </c>
      <c r="AD261" s="163" t="s">
        <v>200</v>
      </c>
      <c r="AE261" s="163">
        <v>2025</v>
      </c>
      <c r="AF261" s="163" t="s">
        <v>214</v>
      </c>
      <c r="AG261" s="165">
        <f>Z263</f>
        <v>61.3</v>
      </c>
    </row>
    <row r="262" spans="20:33">
      <c r="T262" s="178">
        <v>137</v>
      </c>
      <c r="U262" s="178" t="s">
        <v>84</v>
      </c>
      <c r="V262" s="178" t="s">
        <v>284</v>
      </c>
      <c r="W262" s="178">
        <v>7600</v>
      </c>
      <c r="X262" s="179">
        <v>45759</v>
      </c>
      <c r="Y262" s="178" t="s">
        <v>298</v>
      </c>
      <c r="Z262" s="178">
        <f t="shared" si="14"/>
        <v>55.5</v>
      </c>
      <c r="AA262" s="178"/>
      <c r="AC262" s="162">
        <v>6</v>
      </c>
      <c r="AD262" s="163" t="s">
        <v>200</v>
      </c>
      <c r="AE262" s="163">
        <v>2025</v>
      </c>
      <c r="AF262" s="163" t="s">
        <v>216</v>
      </c>
      <c r="AG262" s="165" t="s">
        <v>174</v>
      </c>
    </row>
    <row r="263" spans="20:33">
      <c r="T263" s="178">
        <v>133.84</v>
      </c>
      <c r="U263" s="178" t="s">
        <v>84</v>
      </c>
      <c r="V263" s="178" t="s">
        <v>274</v>
      </c>
      <c r="W263" s="178">
        <v>8200</v>
      </c>
      <c r="X263" s="179">
        <v>45704</v>
      </c>
      <c r="Y263" s="178" t="s">
        <v>272</v>
      </c>
      <c r="Z263" s="178">
        <f t="shared" si="14"/>
        <v>61.3</v>
      </c>
      <c r="AA263" s="178"/>
      <c r="AC263" s="162">
        <v>7</v>
      </c>
      <c r="AD263" s="163" t="s">
        <v>200</v>
      </c>
      <c r="AE263" s="163">
        <v>2025</v>
      </c>
      <c r="AF263" s="163" t="s">
        <v>218</v>
      </c>
      <c r="AG263" s="165">
        <f>(Z262+Z261)/2</f>
        <v>57.85</v>
      </c>
    </row>
    <row r="264" spans="20:33">
      <c r="T264" s="178">
        <v>137</v>
      </c>
      <c r="U264" s="178" t="s">
        <v>84</v>
      </c>
      <c r="V264" s="178" t="s">
        <v>282</v>
      </c>
      <c r="W264" s="178">
        <v>8000</v>
      </c>
      <c r="X264" s="179">
        <v>45677</v>
      </c>
      <c r="Y264" s="178" t="s">
        <v>272</v>
      </c>
      <c r="Z264" s="178">
        <f t="shared" si="14"/>
        <v>58.4</v>
      </c>
      <c r="AA264" s="178"/>
      <c r="AC264" s="162">
        <v>8</v>
      </c>
      <c r="AD264" s="163" t="s">
        <v>200</v>
      </c>
      <c r="AE264" s="163">
        <v>2025</v>
      </c>
      <c r="AF264" s="163" t="s">
        <v>220</v>
      </c>
      <c r="AG264" s="165" t="s">
        <v>174</v>
      </c>
    </row>
    <row r="265" spans="29:33">
      <c r="AC265" s="162">
        <v>9</v>
      </c>
      <c r="AD265" s="163" t="s">
        <v>200</v>
      </c>
      <c r="AE265" s="163">
        <v>2025</v>
      </c>
      <c r="AF265" s="163" t="s">
        <v>219</v>
      </c>
      <c r="AG265" s="165">
        <f>Z260</f>
        <v>66.4</v>
      </c>
    </row>
    <row r="266" spans="19:33">
      <c r="S266" s="168" t="str">
        <f>汇总!B63</f>
        <v>鹿海园五里</v>
      </c>
      <c r="T266" s="172" t="s">
        <v>264</v>
      </c>
      <c r="U266" s="172" t="s">
        <v>265</v>
      </c>
      <c r="V266" s="172" t="s">
        <v>266</v>
      </c>
      <c r="W266" s="172" t="s">
        <v>267</v>
      </c>
      <c r="X266" s="172" t="s">
        <v>268</v>
      </c>
      <c r="Y266" s="172" t="s">
        <v>52</v>
      </c>
      <c r="Z266" s="172" t="s">
        <v>269</v>
      </c>
      <c r="AC266" s="162">
        <v>10</v>
      </c>
      <c r="AD266" s="163" t="s">
        <v>200</v>
      </c>
      <c r="AE266" s="163">
        <v>2025</v>
      </c>
      <c r="AF266" s="163" t="s">
        <v>217</v>
      </c>
      <c r="AG266" s="165">
        <f>Z259</f>
        <v>66.7</v>
      </c>
    </row>
    <row r="267" spans="20:33">
      <c r="T267" s="168">
        <v>92</v>
      </c>
      <c r="U267" s="178" t="s">
        <v>84</v>
      </c>
      <c r="V267" s="178" t="s">
        <v>321</v>
      </c>
      <c r="W267" s="168">
        <v>4300</v>
      </c>
      <c r="X267" s="171">
        <v>45928</v>
      </c>
      <c r="Y267" s="168" t="s">
        <v>279</v>
      </c>
      <c r="Z267" s="168">
        <f>ROUND(W267/T267,1)</f>
        <v>46.7</v>
      </c>
      <c r="AC267" s="162">
        <v>11</v>
      </c>
      <c r="AD267" s="163" t="s">
        <v>200</v>
      </c>
      <c r="AE267" s="163">
        <v>2025</v>
      </c>
      <c r="AF267" s="163" t="s">
        <v>215</v>
      </c>
      <c r="AG267" s="165">
        <f>Z258</f>
        <v>57.1</v>
      </c>
    </row>
    <row r="268" spans="20:33">
      <c r="T268" s="168">
        <v>94</v>
      </c>
      <c r="U268" s="178" t="s">
        <v>84</v>
      </c>
      <c r="V268" s="178" t="s">
        <v>322</v>
      </c>
      <c r="W268" s="168">
        <v>5000</v>
      </c>
      <c r="X268" s="171">
        <v>45887</v>
      </c>
      <c r="Y268" s="168" t="s">
        <v>279</v>
      </c>
      <c r="Z268" s="168">
        <f t="shared" ref="Z268:Z276" si="15">ROUND(W268/T268,1)</f>
        <v>53.2</v>
      </c>
      <c r="AC268" s="162">
        <v>12</v>
      </c>
      <c r="AD268" s="163" t="s">
        <v>200</v>
      </c>
      <c r="AE268" s="163">
        <v>2025</v>
      </c>
      <c r="AF268" s="163" t="s">
        <v>213</v>
      </c>
      <c r="AG268" s="165" t="s">
        <v>174</v>
      </c>
    </row>
    <row r="269" spans="20:33">
      <c r="T269" s="168">
        <v>126</v>
      </c>
      <c r="U269" s="178" t="s">
        <v>84</v>
      </c>
      <c r="V269" s="168" t="s">
        <v>320</v>
      </c>
      <c r="W269" s="168">
        <v>6000</v>
      </c>
      <c r="X269" s="171">
        <v>45871</v>
      </c>
      <c r="Y269" s="168" t="s">
        <v>328</v>
      </c>
      <c r="Z269" s="168">
        <f t="shared" si="15"/>
        <v>47.6</v>
      </c>
      <c r="AC269" s="162"/>
      <c r="AD269" s="163"/>
      <c r="AE269" s="163"/>
      <c r="AF269" s="163"/>
      <c r="AG269" s="165">
        <f>AVERAGE(AG257:AG268)</f>
        <v>61.2916666666667</v>
      </c>
    </row>
    <row r="270" spans="20:33">
      <c r="T270" s="168">
        <v>94.77</v>
      </c>
      <c r="U270" s="178" t="s">
        <v>84</v>
      </c>
      <c r="V270" s="168" t="s">
        <v>312</v>
      </c>
      <c r="W270" s="168">
        <v>5200</v>
      </c>
      <c r="X270" s="171">
        <v>45840</v>
      </c>
      <c r="Y270" s="168" t="s">
        <v>279</v>
      </c>
      <c r="Z270" s="168">
        <f t="shared" si="15"/>
        <v>54.9</v>
      </c>
      <c r="AC270" s="162">
        <v>1</v>
      </c>
      <c r="AD270" s="163" t="s">
        <v>224</v>
      </c>
      <c r="AE270" s="163">
        <v>2024</v>
      </c>
      <c r="AF270" s="163" t="s">
        <v>201</v>
      </c>
      <c r="AG270" s="164">
        <f>Z276</f>
        <v>52.2</v>
      </c>
    </row>
    <row r="271" spans="20:33">
      <c r="T271" s="168">
        <v>92</v>
      </c>
      <c r="U271" s="178" t="s">
        <v>84</v>
      </c>
      <c r="V271" s="168" t="s">
        <v>312</v>
      </c>
      <c r="W271" s="168">
        <v>4400</v>
      </c>
      <c r="X271" s="171">
        <v>45816</v>
      </c>
      <c r="Y271" s="168" t="s">
        <v>279</v>
      </c>
      <c r="Z271" s="168">
        <f t="shared" si="15"/>
        <v>47.8</v>
      </c>
      <c r="AC271" s="162">
        <v>2</v>
      </c>
      <c r="AD271" s="163" t="s">
        <v>224</v>
      </c>
      <c r="AE271" s="163">
        <v>2024</v>
      </c>
      <c r="AF271" s="163" t="s">
        <v>204</v>
      </c>
      <c r="AG271" s="164">
        <f>Z275</f>
        <v>49.3</v>
      </c>
    </row>
    <row r="272" spans="20:33">
      <c r="T272" s="168">
        <v>60.06</v>
      </c>
      <c r="U272" s="168" t="s">
        <v>149</v>
      </c>
      <c r="V272" s="168" t="s">
        <v>320</v>
      </c>
      <c r="W272" s="168">
        <v>3550</v>
      </c>
      <c r="X272" s="171">
        <v>45814</v>
      </c>
      <c r="Y272" s="168" t="s">
        <v>275</v>
      </c>
      <c r="Z272" s="168">
        <f t="shared" si="15"/>
        <v>59.1</v>
      </c>
      <c r="AC272" s="162">
        <v>3</v>
      </c>
      <c r="AD272" s="163" t="s">
        <v>224</v>
      </c>
      <c r="AE272" s="163">
        <v>2024</v>
      </c>
      <c r="AF272" s="163" t="s">
        <v>199</v>
      </c>
      <c r="AG272" s="164" t="s">
        <v>174</v>
      </c>
    </row>
    <row r="273" spans="20:33">
      <c r="T273" s="168">
        <v>92</v>
      </c>
      <c r="U273" s="178" t="s">
        <v>84</v>
      </c>
      <c r="V273" s="178" t="s">
        <v>314</v>
      </c>
      <c r="W273" s="168">
        <v>5000</v>
      </c>
      <c r="X273" s="171">
        <v>45739</v>
      </c>
      <c r="Y273" s="168" t="s">
        <v>279</v>
      </c>
      <c r="Z273" s="168">
        <f t="shared" si="15"/>
        <v>54.3</v>
      </c>
      <c r="AC273" s="162">
        <v>4</v>
      </c>
      <c r="AD273" s="163" t="s">
        <v>224</v>
      </c>
      <c r="AE273" s="163">
        <v>2025</v>
      </c>
      <c r="AF273" s="163" t="s">
        <v>209</v>
      </c>
      <c r="AG273" s="164">
        <f>Z274</f>
        <v>48</v>
      </c>
    </row>
    <row r="274" spans="20:33">
      <c r="T274" s="168">
        <v>124.87</v>
      </c>
      <c r="U274" s="178" t="s">
        <v>84</v>
      </c>
      <c r="V274" s="168" t="s">
        <v>320</v>
      </c>
      <c r="W274" s="168">
        <v>6000</v>
      </c>
      <c r="X274" s="171">
        <v>45679</v>
      </c>
      <c r="Y274" s="168" t="s">
        <v>286</v>
      </c>
      <c r="Z274" s="168">
        <f t="shared" si="15"/>
        <v>48</v>
      </c>
      <c r="AC274" s="162">
        <v>5</v>
      </c>
      <c r="AD274" s="163" t="s">
        <v>224</v>
      </c>
      <c r="AE274" s="163">
        <v>2025</v>
      </c>
      <c r="AF274" s="163" t="s">
        <v>214</v>
      </c>
      <c r="AG274" s="164" t="s">
        <v>174</v>
      </c>
    </row>
    <row r="275" spans="20:33">
      <c r="T275" s="168">
        <v>125.87</v>
      </c>
      <c r="U275" s="178" t="s">
        <v>84</v>
      </c>
      <c r="V275" s="178" t="s">
        <v>323</v>
      </c>
      <c r="W275" s="168">
        <v>6200</v>
      </c>
      <c r="X275" s="171">
        <v>45598</v>
      </c>
      <c r="Y275" s="168" t="s">
        <v>286</v>
      </c>
      <c r="Z275" s="168">
        <f t="shared" si="15"/>
        <v>49.3</v>
      </c>
      <c r="AC275" s="162">
        <v>6</v>
      </c>
      <c r="AD275" s="163" t="s">
        <v>224</v>
      </c>
      <c r="AE275" s="163">
        <v>2025</v>
      </c>
      <c r="AF275" s="163" t="s">
        <v>216</v>
      </c>
      <c r="AG275" s="164">
        <f>Z273</f>
        <v>54.3</v>
      </c>
    </row>
    <row r="276" spans="20:33">
      <c r="T276" s="168">
        <v>90</v>
      </c>
      <c r="U276" s="178" t="s">
        <v>84</v>
      </c>
      <c r="V276" s="178" t="s">
        <v>321</v>
      </c>
      <c r="W276" s="168">
        <v>4700</v>
      </c>
      <c r="X276" s="171">
        <v>45591</v>
      </c>
      <c r="Y276" s="168" t="s">
        <v>279</v>
      </c>
      <c r="Z276" s="168">
        <f t="shared" si="15"/>
        <v>52.2</v>
      </c>
      <c r="AC276" s="162">
        <v>7</v>
      </c>
      <c r="AD276" s="163" t="s">
        <v>224</v>
      </c>
      <c r="AE276" s="163">
        <v>2025</v>
      </c>
      <c r="AF276" s="163" t="s">
        <v>218</v>
      </c>
      <c r="AG276" s="164" t="s">
        <v>174</v>
      </c>
    </row>
    <row r="277" spans="21:33">
      <c r="U277" s="178"/>
      <c r="V277" s="178"/>
      <c r="X277" s="171"/>
      <c r="AC277" s="162">
        <v>8</v>
      </c>
      <c r="AD277" s="163" t="s">
        <v>224</v>
      </c>
      <c r="AE277" s="163">
        <v>2025</v>
      </c>
      <c r="AF277" s="163" t="s">
        <v>220</v>
      </c>
      <c r="AG277" s="164" t="s">
        <v>174</v>
      </c>
    </row>
    <row r="278" spans="19:33">
      <c r="S278" s="168" t="str">
        <f>汇总!B64</f>
        <v>南海家园四里</v>
      </c>
      <c r="T278" s="172" t="s">
        <v>264</v>
      </c>
      <c r="U278" s="172" t="s">
        <v>265</v>
      </c>
      <c r="V278" s="172" t="s">
        <v>266</v>
      </c>
      <c r="W278" s="172" t="s">
        <v>267</v>
      </c>
      <c r="X278" s="172" t="s">
        <v>268</v>
      </c>
      <c r="Y278" s="172" t="s">
        <v>52</v>
      </c>
      <c r="Z278" s="172" t="s">
        <v>269</v>
      </c>
      <c r="AC278" s="162">
        <v>9</v>
      </c>
      <c r="AD278" s="163" t="s">
        <v>224</v>
      </c>
      <c r="AE278" s="163">
        <v>2025</v>
      </c>
      <c r="AF278" s="163" t="s">
        <v>219</v>
      </c>
      <c r="AG278" s="164">
        <f>(Z272+Z271)/2</f>
        <v>53.45</v>
      </c>
    </row>
    <row r="279" spans="20:33">
      <c r="T279" s="168">
        <v>49</v>
      </c>
      <c r="U279" s="178" t="s">
        <v>84</v>
      </c>
      <c r="V279" s="178" t="s">
        <v>313</v>
      </c>
      <c r="W279" s="168">
        <v>3600</v>
      </c>
      <c r="X279" s="171">
        <v>45910</v>
      </c>
      <c r="Y279" s="168" t="s">
        <v>275</v>
      </c>
      <c r="Z279" s="168">
        <f>ROUND(W279/T279,1)</f>
        <v>73.5</v>
      </c>
      <c r="AC279" s="162">
        <v>10</v>
      </c>
      <c r="AD279" s="163" t="s">
        <v>224</v>
      </c>
      <c r="AE279" s="163">
        <v>2025</v>
      </c>
      <c r="AF279" s="163" t="s">
        <v>217</v>
      </c>
      <c r="AG279" s="164">
        <f>Z270</f>
        <v>54.9</v>
      </c>
    </row>
    <row r="280" spans="20:33">
      <c r="T280" s="168">
        <v>64</v>
      </c>
      <c r="U280" s="168" t="s">
        <v>324</v>
      </c>
      <c r="V280" s="168" t="s">
        <v>312</v>
      </c>
      <c r="W280" s="168">
        <v>3500</v>
      </c>
      <c r="X280" s="171">
        <v>45899</v>
      </c>
      <c r="Y280" s="168" t="s">
        <v>275</v>
      </c>
      <c r="Z280" s="168">
        <f t="shared" ref="Z280:Z291" si="16">ROUND(W280/T280,1)</f>
        <v>54.7</v>
      </c>
      <c r="AC280" s="162">
        <v>11</v>
      </c>
      <c r="AD280" s="163" t="s">
        <v>224</v>
      </c>
      <c r="AE280" s="163">
        <v>2025</v>
      </c>
      <c r="AF280" s="163" t="s">
        <v>215</v>
      </c>
      <c r="AG280" s="164">
        <f>(Z269+Z268)/2</f>
        <v>50.4</v>
      </c>
    </row>
    <row r="281" spans="20:33">
      <c r="T281" s="168">
        <v>49</v>
      </c>
      <c r="U281" s="168" t="s">
        <v>326</v>
      </c>
      <c r="V281" s="178" t="s">
        <v>313</v>
      </c>
      <c r="W281" s="168">
        <v>3550</v>
      </c>
      <c r="X281" s="171">
        <v>45885</v>
      </c>
      <c r="Y281" s="168" t="s">
        <v>275</v>
      </c>
      <c r="Z281" s="168">
        <f t="shared" si="16"/>
        <v>72.4</v>
      </c>
      <c r="AC281" s="162">
        <v>12</v>
      </c>
      <c r="AD281" s="163" t="s">
        <v>224</v>
      </c>
      <c r="AE281" s="163">
        <v>2025</v>
      </c>
      <c r="AF281" s="163" t="s">
        <v>213</v>
      </c>
      <c r="AG281" s="164">
        <f>Z267</f>
        <v>46.7</v>
      </c>
    </row>
    <row r="282" spans="20:33">
      <c r="T282" s="168">
        <v>90</v>
      </c>
      <c r="U282" s="168" t="s">
        <v>84</v>
      </c>
      <c r="V282" s="168" t="s">
        <v>312</v>
      </c>
      <c r="W282" s="168">
        <v>4200</v>
      </c>
      <c r="X282" s="171">
        <v>45870</v>
      </c>
      <c r="Y282" s="168" t="s">
        <v>279</v>
      </c>
      <c r="Z282" s="168">
        <f t="shared" si="16"/>
        <v>46.7</v>
      </c>
      <c r="AC282" s="162"/>
      <c r="AD282" s="162"/>
      <c r="AE282" s="162"/>
      <c r="AF282" s="162"/>
      <c r="AG282" s="166">
        <f>AVERAGE(AG270:AG281)</f>
        <v>51.15625</v>
      </c>
    </row>
    <row r="283" spans="20:33">
      <c r="T283" s="168">
        <v>80</v>
      </c>
      <c r="U283" s="168" t="s">
        <v>84</v>
      </c>
      <c r="V283" s="178" t="s">
        <v>314</v>
      </c>
      <c r="W283" s="168">
        <v>4200</v>
      </c>
      <c r="X283" s="171">
        <v>45868</v>
      </c>
      <c r="Y283" s="168" t="s">
        <v>301</v>
      </c>
      <c r="Z283" s="168">
        <f t="shared" si="16"/>
        <v>52.5</v>
      </c>
      <c r="AC283" s="162">
        <v>1</v>
      </c>
      <c r="AD283" s="163" t="s">
        <v>198</v>
      </c>
      <c r="AE283" s="163">
        <v>2024</v>
      </c>
      <c r="AF283" s="163" t="s">
        <v>201</v>
      </c>
      <c r="AG283" s="164">
        <f>Z291</f>
        <v>51.7</v>
      </c>
    </row>
    <row r="284" spans="20:33">
      <c r="T284" s="168">
        <v>79</v>
      </c>
      <c r="U284" s="168" t="s">
        <v>84</v>
      </c>
      <c r="V284" s="178" t="s">
        <v>313</v>
      </c>
      <c r="W284" s="168">
        <v>3800</v>
      </c>
      <c r="X284" s="171">
        <v>45867</v>
      </c>
      <c r="Y284" s="168" t="s">
        <v>301</v>
      </c>
      <c r="Z284" s="168">
        <f t="shared" si="16"/>
        <v>48.1</v>
      </c>
      <c r="AC284" s="162">
        <v>2</v>
      </c>
      <c r="AD284" s="163" t="s">
        <v>198</v>
      </c>
      <c r="AE284" s="163">
        <v>2024</v>
      </c>
      <c r="AF284" s="163" t="s">
        <v>204</v>
      </c>
      <c r="AG284" s="164">
        <f>Z290</f>
        <v>55.6</v>
      </c>
    </row>
    <row r="285" spans="20:33">
      <c r="T285" s="168">
        <v>78</v>
      </c>
      <c r="U285" s="168" t="s">
        <v>84</v>
      </c>
      <c r="V285" s="178" t="s">
        <v>314</v>
      </c>
      <c r="W285" s="168">
        <v>4000</v>
      </c>
      <c r="X285" s="171">
        <v>45823</v>
      </c>
      <c r="Y285" s="168" t="s">
        <v>279</v>
      </c>
      <c r="Z285" s="168">
        <f t="shared" si="16"/>
        <v>51.3</v>
      </c>
      <c r="AC285" s="162">
        <v>3</v>
      </c>
      <c r="AD285" s="163" t="s">
        <v>198</v>
      </c>
      <c r="AE285" s="163">
        <v>2024</v>
      </c>
      <c r="AF285" s="163" t="s">
        <v>199</v>
      </c>
      <c r="AG285" s="164">
        <f>Z289</f>
        <v>47.7</v>
      </c>
    </row>
    <row r="286" spans="20:33">
      <c r="T286" s="168">
        <v>90</v>
      </c>
      <c r="U286" s="168" t="s">
        <v>84</v>
      </c>
      <c r="V286" s="178" t="s">
        <v>314</v>
      </c>
      <c r="W286" s="168">
        <v>3850</v>
      </c>
      <c r="X286" s="171">
        <v>45803</v>
      </c>
      <c r="Y286" s="168" t="s">
        <v>279</v>
      </c>
      <c r="Z286" s="168">
        <f t="shared" si="16"/>
        <v>42.8</v>
      </c>
      <c r="AC286" s="162">
        <v>4</v>
      </c>
      <c r="AD286" s="163" t="s">
        <v>198</v>
      </c>
      <c r="AE286" s="163">
        <v>2025</v>
      </c>
      <c r="AF286" s="163" t="s">
        <v>209</v>
      </c>
      <c r="AG286" s="164" t="s">
        <v>174</v>
      </c>
    </row>
    <row r="287" spans="20:33">
      <c r="T287" s="168">
        <v>68</v>
      </c>
      <c r="U287" s="168" t="s">
        <v>84</v>
      </c>
      <c r="V287" s="178" t="s">
        <v>314</v>
      </c>
      <c r="W287" s="168">
        <v>4000</v>
      </c>
      <c r="X287" s="171">
        <v>45745</v>
      </c>
      <c r="Y287" s="168" t="s">
        <v>275</v>
      </c>
      <c r="Z287" s="168">
        <f t="shared" si="16"/>
        <v>58.8</v>
      </c>
      <c r="AC287" s="162">
        <v>5</v>
      </c>
      <c r="AD287" s="163" t="s">
        <v>198</v>
      </c>
      <c r="AE287" s="163">
        <v>2025</v>
      </c>
      <c r="AF287" s="163" t="s">
        <v>214</v>
      </c>
      <c r="AG287" s="164">
        <f>Z288</f>
        <v>66.9</v>
      </c>
    </row>
    <row r="288" spans="20:33">
      <c r="T288" s="168">
        <v>49.3</v>
      </c>
      <c r="U288" s="168" t="s">
        <v>317</v>
      </c>
      <c r="V288" s="178" t="s">
        <v>313</v>
      </c>
      <c r="W288" s="168">
        <v>3300</v>
      </c>
      <c r="X288" s="171">
        <v>45704</v>
      </c>
      <c r="Y288" s="168" t="s">
        <v>275</v>
      </c>
      <c r="Z288" s="168">
        <f t="shared" si="16"/>
        <v>66.9</v>
      </c>
      <c r="AC288" s="162">
        <v>6</v>
      </c>
      <c r="AD288" s="163" t="s">
        <v>198</v>
      </c>
      <c r="AE288" s="163">
        <v>2025</v>
      </c>
      <c r="AF288" s="163" t="s">
        <v>216</v>
      </c>
      <c r="AG288" s="164">
        <f>Z287</f>
        <v>58.8</v>
      </c>
    </row>
    <row r="289" spans="20:33">
      <c r="T289" s="168">
        <v>88</v>
      </c>
      <c r="U289" s="168" t="s">
        <v>84</v>
      </c>
      <c r="V289" s="168" t="s">
        <v>312</v>
      </c>
      <c r="W289" s="168">
        <v>4200</v>
      </c>
      <c r="X289" s="171">
        <v>45654</v>
      </c>
      <c r="Y289" s="168" t="s">
        <v>279</v>
      </c>
      <c r="Z289" s="168">
        <f t="shared" si="16"/>
        <v>47.7</v>
      </c>
      <c r="AC289" s="162">
        <v>7</v>
      </c>
      <c r="AD289" s="163" t="s">
        <v>198</v>
      </c>
      <c r="AE289" s="163">
        <v>2025</v>
      </c>
      <c r="AF289" s="163" t="s">
        <v>218</v>
      </c>
      <c r="AG289" s="164" t="s">
        <v>174</v>
      </c>
    </row>
    <row r="290" spans="20:33">
      <c r="T290" s="168">
        <v>90</v>
      </c>
      <c r="U290" s="168" t="s">
        <v>84</v>
      </c>
      <c r="V290" s="178" t="s">
        <v>313</v>
      </c>
      <c r="W290" s="168">
        <v>5000</v>
      </c>
      <c r="X290" s="171">
        <v>45619</v>
      </c>
      <c r="Y290" s="168" t="s">
        <v>279</v>
      </c>
      <c r="Z290" s="168">
        <f t="shared" si="16"/>
        <v>55.6</v>
      </c>
      <c r="AC290" s="162">
        <v>8</v>
      </c>
      <c r="AD290" s="163" t="s">
        <v>198</v>
      </c>
      <c r="AE290" s="163">
        <v>2025</v>
      </c>
      <c r="AF290" s="163" t="s">
        <v>220</v>
      </c>
      <c r="AG290" s="164">
        <f>Z286</f>
        <v>42.8</v>
      </c>
    </row>
    <row r="291" spans="20:33">
      <c r="T291" s="168">
        <v>79.24</v>
      </c>
      <c r="U291" s="168" t="s">
        <v>84</v>
      </c>
      <c r="V291" s="178" t="s">
        <v>313</v>
      </c>
      <c r="W291" s="168">
        <v>4100</v>
      </c>
      <c r="X291" s="171">
        <v>45570</v>
      </c>
      <c r="Y291" s="168" t="s">
        <v>301</v>
      </c>
      <c r="Z291" s="168">
        <f t="shared" si="16"/>
        <v>51.7</v>
      </c>
      <c r="AC291" s="162">
        <v>9</v>
      </c>
      <c r="AD291" s="163" t="s">
        <v>198</v>
      </c>
      <c r="AE291" s="163">
        <v>2025</v>
      </c>
      <c r="AF291" s="163" t="s">
        <v>219</v>
      </c>
      <c r="AG291" s="164">
        <f>Z285</f>
        <v>51.3</v>
      </c>
    </row>
    <row r="292" spans="22:33">
      <c r="V292" s="178"/>
      <c r="X292" s="171"/>
      <c r="AC292" s="162">
        <v>10</v>
      </c>
      <c r="AD292" s="163" t="s">
        <v>198</v>
      </c>
      <c r="AE292" s="163">
        <v>2025</v>
      </c>
      <c r="AF292" s="163" t="s">
        <v>217</v>
      </c>
      <c r="AG292" s="164">
        <f>(Z284+Z283)/2</f>
        <v>50.3</v>
      </c>
    </row>
    <row r="293" spans="19:33">
      <c r="S293" s="168" t="str">
        <f>汇总!B65</f>
        <v>中信新城西区</v>
      </c>
      <c r="T293" s="172" t="s">
        <v>264</v>
      </c>
      <c r="U293" s="172" t="s">
        <v>265</v>
      </c>
      <c r="V293" s="172" t="s">
        <v>266</v>
      </c>
      <c r="W293" s="172" t="s">
        <v>267</v>
      </c>
      <c r="X293" s="172" t="s">
        <v>268</v>
      </c>
      <c r="Y293" s="172" t="s">
        <v>52</v>
      </c>
      <c r="Z293" s="172" t="s">
        <v>269</v>
      </c>
      <c r="AC293" s="162">
        <v>11</v>
      </c>
      <c r="AD293" s="163" t="s">
        <v>198</v>
      </c>
      <c r="AE293" s="163">
        <v>2025</v>
      </c>
      <c r="AF293" s="163" t="s">
        <v>215</v>
      </c>
      <c r="AG293" s="164">
        <f>(Z282+Z281+Z280)/3</f>
        <v>57.9333333333333</v>
      </c>
    </row>
    <row r="294" spans="20:33">
      <c r="T294" s="168">
        <v>144</v>
      </c>
      <c r="U294" s="168" t="s">
        <v>84</v>
      </c>
      <c r="V294" s="178" t="s">
        <v>314</v>
      </c>
      <c r="W294" s="168">
        <v>7500</v>
      </c>
      <c r="X294" s="171">
        <v>45913</v>
      </c>
      <c r="Y294" s="168" t="s">
        <v>272</v>
      </c>
      <c r="Z294" s="168">
        <f>ROUND(W294/T294,1)</f>
        <v>52.1</v>
      </c>
      <c r="AC294" s="162">
        <v>12</v>
      </c>
      <c r="AD294" s="163" t="s">
        <v>198</v>
      </c>
      <c r="AE294" s="163">
        <v>2025</v>
      </c>
      <c r="AF294" s="163" t="s">
        <v>213</v>
      </c>
      <c r="AG294" s="164">
        <f>Z279</f>
        <v>73.5</v>
      </c>
    </row>
    <row r="295" spans="20:33">
      <c r="T295" s="168">
        <v>144</v>
      </c>
      <c r="U295" s="168" t="s">
        <v>84</v>
      </c>
      <c r="V295" s="168" t="s">
        <v>312</v>
      </c>
      <c r="W295" s="168">
        <v>7800</v>
      </c>
      <c r="X295" s="171">
        <v>45899</v>
      </c>
      <c r="Y295" s="168" t="s">
        <v>272</v>
      </c>
      <c r="Z295" s="168">
        <f t="shared" ref="Z295:Z303" si="17">ROUND(W295/T295,1)</f>
        <v>54.2</v>
      </c>
      <c r="AC295" s="162"/>
      <c r="AD295" s="162"/>
      <c r="AE295" s="162"/>
      <c r="AF295" s="162"/>
      <c r="AG295" s="166">
        <f>AVERAGE(AG283:AG294)</f>
        <v>55.6533333333333</v>
      </c>
    </row>
    <row r="296" spans="20:33">
      <c r="T296" s="168">
        <v>144</v>
      </c>
      <c r="U296" s="168" t="s">
        <v>84</v>
      </c>
      <c r="V296" s="178" t="s">
        <v>338</v>
      </c>
      <c r="W296" s="168">
        <v>8000</v>
      </c>
      <c r="X296" s="171">
        <v>45861</v>
      </c>
      <c r="Y296" s="168" t="s">
        <v>298</v>
      </c>
      <c r="Z296" s="168">
        <f t="shared" si="17"/>
        <v>55.6</v>
      </c>
      <c r="AC296" s="162">
        <v>1</v>
      </c>
      <c r="AD296" s="163" t="s">
        <v>231</v>
      </c>
      <c r="AE296" s="163">
        <v>2024</v>
      </c>
      <c r="AF296" s="163" t="s">
        <v>201</v>
      </c>
      <c r="AG296" s="164">
        <f>Z303</f>
        <v>52.8</v>
      </c>
    </row>
    <row r="297" spans="20:33">
      <c r="T297" s="168">
        <v>144.08</v>
      </c>
      <c r="U297" s="168" t="s">
        <v>84</v>
      </c>
      <c r="V297" s="178" t="s">
        <v>313</v>
      </c>
      <c r="W297" s="168">
        <v>8600</v>
      </c>
      <c r="X297" s="171">
        <v>45846</v>
      </c>
      <c r="Y297" s="168" t="s">
        <v>298</v>
      </c>
      <c r="Z297" s="168">
        <f t="shared" si="17"/>
        <v>59.7</v>
      </c>
      <c r="AC297" s="162">
        <v>2</v>
      </c>
      <c r="AD297" s="163" t="s">
        <v>231</v>
      </c>
      <c r="AE297" s="163">
        <v>2024</v>
      </c>
      <c r="AF297" s="163" t="s">
        <v>204</v>
      </c>
      <c r="AG297" s="164">
        <f>Z302</f>
        <v>67.1</v>
      </c>
    </row>
    <row r="298" spans="20:33">
      <c r="T298" s="168">
        <v>144</v>
      </c>
      <c r="U298" s="168" t="s">
        <v>84</v>
      </c>
      <c r="V298" s="168" t="s">
        <v>339</v>
      </c>
      <c r="W298" s="168">
        <v>9000</v>
      </c>
      <c r="X298" s="171">
        <v>45782</v>
      </c>
      <c r="Y298" s="168" t="s">
        <v>272</v>
      </c>
      <c r="Z298" s="168">
        <f t="shared" si="17"/>
        <v>62.5</v>
      </c>
      <c r="AC298" s="162">
        <v>3</v>
      </c>
      <c r="AD298" s="163" t="s">
        <v>231</v>
      </c>
      <c r="AE298" s="163">
        <v>2024</v>
      </c>
      <c r="AF298" s="163" t="s">
        <v>199</v>
      </c>
      <c r="AG298" s="164" t="s">
        <v>174</v>
      </c>
    </row>
    <row r="299" spans="20:33">
      <c r="T299" s="168">
        <v>143.53</v>
      </c>
      <c r="U299" s="168" t="s">
        <v>84</v>
      </c>
      <c r="V299" s="178" t="s">
        <v>313</v>
      </c>
      <c r="W299" s="168">
        <v>8000</v>
      </c>
      <c r="X299" s="171">
        <v>45766</v>
      </c>
      <c r="Y299" s="168" t="s">
        <v>272</v>
      </c>
      <c r="Z299" s="168">
        <f t="shared" si="17"/>
        <v>55.7</v>
      </c>
      <c r="AC299" s="162">
        <v>4</v>
      </c>
      <c r="AD299" s="163" t="s">
        <v>231</v>
      </c>
      <c r="AE299" s="163">
        <v>2025</v>
      </c>
      <c r="AF299" s="163" t="s">
        <v>209</v>
      </c>
      <c r="AG299" s="164">
        <f>Z301</f>
        <v>49.1</v>
      </c>
    </row>
    <row r="300" spans="20:33">
      <c r="T300" s="168">
        <v>171</v>
      </c>
      <c r="U300" s="168" t="s">
        <v>84</v>
      </c>
      <c r="V300" s="178" t="s">
        <v>314</v>
      </c>
      <c r="W300" s="168">
        <v>9500</v>
      </c>
      <c r="X300" s="171">
        <v>45699</v>
      </c>
      <c r="Y300" s="168" t="s">
        <v>272</v>
      </c>
      <c r="Z300" s="168">
        <f t="shared" si="17"/>
        <v>55.6</v>
      </c>
      <c r="AC300" s="162">
        <v>5</v>
      </c>
      <c r="AD300" s="163" t="s">
        <v>231</v>
      </c>
      <c r="AE300" s="163">
        <v>2025</v>
      </c>
      <c r="AF300" s="163" t="s">
        <v>214</v>
      </c>
      <c r="AG300" s="164">
        <f>Z300</f>
        <v>55.6</v>
      </c>
    </row>
    <row r="301" spans="20:33">
      <c r="T301" s="168">
        <v>173</v>
      </c>
      <c r="U301" s="168" t="s">
        <v>84</v>
      </c>
      <c r="V301" s="178" t="s">
        <v>314</v>
      </c>
      <c r="W301" s="168">
        <v>8500</v>
      </c>
      <c r="X301" s="171">
        <v>45664</v>
      </c>
      <c r="Y301" s="168" t="s">
        <v>298</v>
      </c>
      <c r="Z301" s="168">
        <f t="shared" si="17"/>
        <v>49.1</v>
      </c>
      <c r="AC301" s="162">
        <v>6</v>
      </c>
      <c r="AD301" s="163" t="s">
        <v>231</v>
      </c>
      <c r="AE301" s="163">
        <v>2025</v>
      </c>
      <c r="AF301" s="163" t="s">
        <v>216</v>
      </c>
      <c r="AG301" s="164" t="s">
        <v>174</v>
      </c>
    </row>
    <row r="302" spans="20:33">
      <c r="T302" s="168">
        <v>164</v>
      </c>
      <c r="U302" s="168" t="s">
        <v>84</v>
      </c>
      <c r="V302" s="178" t="s">
        <v>314</v>
      </c>
      <c r="W302" s="168">
        <v>11000</v>
      </c>
      <c r="X302" s="171">
        <v>45619</v>
      </c>
      <c r="Y302" s="168" t="s">
        <v>340</v>
      </c>
      <c r="Z302" s="168">
        <f t="shared" si="17"/>
        <v>67.1</v>
      </c>
      <c r="AC302" s="162">
        <v>7</v>
      </c>
      <c r="AD302" s="163" t="s">
        <v>231</v>
      </c>
      <c r="AE302" s="163">
        <v>2025</v>
      </c>
      <c r="AF302" s="163" t="s">
        <v>218</v>
      </c>
      <c r="AG302" s="164">
        <f>Z299</f>
        <v>55.7</v>
      </c>
    </row>
    <row r="303" spans="20:33">
      <c r="T303" s="168">
        <v>144</v>
      </c>
      <c r="U303" s="168" t="s">
        <v>84</v>
      </c>
      <c r="V303" s="168" t="s">
        <v>312</v>
      </c>
      <c r="W303" s="168">
        <v>7600</v>
      </c>
      <c r="X303" s="171">
        <v>45590</v>
      </c>
      <c r="Y303" s="168" t="s">
        <v>272</v>
      </c>
      <c r="Z303" s="168">
        <f t="shared" si="17"/>
        <v>52.8</v>
      </c>
      <c r="AC303" s="162">
        <v>8</v>
      </c>
      <c r="AD303" s="163" t="s">
        <v>231</v>
      </c>
      <c r="AE303" s="163">
        <v>2025</v>
      </c>
      <c r="AF303" s="163" t="s">
        <v>220</v>
      </c>
      <c r="AG303" s="164">
        <f>Z298</f>
        <v>62.5</v>
      </c>
    </row>
    <row r="304" spans="29:33">
      <c r="AC304" s="162">
        <v>9</v>
      </c>
      <c r="AD304" s="163" t="s">
        <v>231</v>
      </c>
      <c r="AE304" s="163">
        <v>2025</v>
      </c>
      <c r="AF304" s="163" t="s">
        <v>219</v>
      </c>
      <c r="AG304" s="164" t="s">
        <v>174</v>
      </c>
    </row>
    <row r="305" spans="29:33">
      <c r="AC305" s="162">
        <v>10</v>
      </c>
      <c r="AD305" s="163" t="s">
        <v>231</v>
      </c>
      <c r="AE305" s="163">
        <v>2025</v>
      </c>
      <c r="AF305" s="163" t="s">
        <v>217</v>
      </c>
      <c r="AG305" s="164">
        <f>(Z297+Z296)/2</f>
        <v>57.65</v>
      </c>
    </row>
    <row r="306" spans="29:33">
      <c r="AC306" s="162">
        <v>11</v>
      </c>
      <c r="AD306" s="163" t="s">
        <v>231</v>
      </c>
      <c r="AE306" s="163">
        <v>2025</v>
      </c>
      <c r="AF306" s="163" t="s">
        <v>215</v>
      </c>
      <c r="AG306" s="164">
        <f>Z295</f>
        <v>54.2</v>
      </c>
    </row>
    <row r="307" spans="29:33">
      <c r="AC307" s="162">
        <v>12</v>
      </c>
      <c r="AD307" s="163" t="s">
        <v>231</v>
      </c>
      <c r="AE307" s="163">
        <v>2025</v>
      </c>
      <c r="AF307" s="163" t="s">
        <v>213</v>
      </c>
      <c r="AG307" s="164">
        <f>Z294</f>
        <v>52.1</v>
      </c>
    </row>
    <row r="308" spans="29:33">
      <c r="AC308" s="162"/>
      <c r="AD308" s="162"/>
      <c r="AE308" s="162"/>
      <c r="AF308" s="162"/>
      <c r="AG308" s="166">
        <f>AVERAGE(AG296:AG307)</f>
        <v>56.3055555555556</v>
      </c>
    </row>
  </sheetData>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Y203"/>
  <sheetViews>
    <sheetView zoomScale="90" zoomScaleNormal="90" workbookViewId="0">
      <pane xSplit="1" ySplit="2" topLeftCell="B80" activePane="bottomRight" state="frozen"/>
      <selection/>
      <selection pane="topRight"/>
      <selection pane="bottomLeft"/>
      <selection pane="bottomRight" activeCell="G90" sqref="G90"/>
    </sheetView>
  </sheetViews>
  <sheetFormatPr defaultColWidth="13.5" defaultRowHeight="14.4"/>
  <cols>
    <col min="1" max="1" width="31.6296296296296" style="155" customWidth="1"/>
    <col min="2" max="16384" width="13.5" style="155"/>
  </cols>
  <sheetData>
    <row r="1" ht="15.6" hidden="1" spans="1:16">
      <c r="A1" s="156" t="s">
        <v>341</v>
      </c>
      <c r="B1" s="157">
        <v>44713.3338310185</v>
      </c>
      <c r="C1" s="157">
        <v>44682.3338310185</v>
      </c>
      <c r="D1" s="157">
        <v>44652.3338310185</v>
      </c>
      <c r="E1" s="157">
        <v>44621.3338310185</v>
      </c>
      <c r="F1" s="157">
        <v>44593.3338310185</v>
      </c>
      <c r="G1" s="157">
        <v>44562.3338310185</v>
      </c>
      <c r="H1" s="157">
        <v>44531.3338310185</v>
      </c>
      <c r="I1" s="157">
        <v>44501.3338310185</v>
      </c>
      <c r="J1" s="157">
        <v>44470.3338310185</v>
      </c>
      <c r="K1" s="157">
        <v>44440.3338310185</v>
      </c>
      <c r="L1" s="157">
        <v>44409.3338310185</v>
      </c>
      <c r="M1" s="160"/>
      <c r="N1" s="158"/>
      <c r="O1" s="158"/>
      <c r="P1" s="158"/>
    </row>
    <row r="2" ht="15.6" hidden="1" spans="1:16">
      <c r="A2" s="156"/>
      <c r="B2" s="156" t="s">
        <v>342</v>
      </c>
      <c r="C2" s="156" t="s">
        <v>342</v>
      </c>
      <c r="D2" s="156" t="s">
        <v>342</v>
      </c>
      <c r="E2" s="156" t="s">
        <v>342</v>
      </c>
      <c r="F2" s="156" t="s">
        <v>342</v>
      </c>
      <c r="G2" s="156" t="s">
        <v>342</v>
      </c>
      <c r="H2" s="156" t="s">
        <v>342</v>
      </c>
      <c r="I2" s="156" t="s">
        <v>342</v>
      </c>
      <c r="J2" s="156" t="s">
        <v>342</v>
      </c>
      <c r="K2" s="156" t="s">
        <v>342</v>
      </c>
      <c r="L2" s="156" t="s">
        <v>342</v>
      </c>
      <c r="M2" s="158"/>
      <c r="N2" s="158"/>
      <c r="O2" s="158"/>
      <c r="P2" s="158"/>
    </row>
    <row r="3" ht="13.5" hidden="1" customHeight="1" spans="1:16">
      <c r="A3" s="156" t="s">
        <v>343</v>
      </c>
      <c r="B3" s="156">
        <v>135.72</v>
      </c>
      <c r="C3" s="156" t="s">
        <v>344</v>
      </c>
      <c r="D3" s="156" t="s">
        <v>344</v>
      </c>
      <c r="E3" s="156" t="s">
        <v>344</v>
      </c>
      <c r="F3" s="156" t="s">
        <v>344</v>
      </c>
      <c r="G3" s="156" t="s">
        <v>344</v>
      </c>
      <c r="H3" s="156" t="s">
        <v>344</v>
      </c>
      <c r="I3" s="156" t="s">
        <v>344</v>
      </c>
      <c r="J3" s="156" t="s">
        <v>344</v>
      </c>
      <c r="K3" s="156" t="s">
        <v>344</v>
      </c>
      <c r="L3" s="156" t="s">
        <v>344</v>
      </c>
      <c r="M3" s="158"/>
      <c r="N3" s="158"/>
      <c r="O3" s="158"/>
      <c r="P3" s="158"/>
    </row>
    <row r="4" ht="13.5" hidden="1" customHeight="1" spans="1:16">
      <c r="A4" s="156" t="s">
        <v>345</v>
      </c>
      <c r="B4" s="156">
        <v>124.41</v>
      </c>
      <c r="C4" s="156" t="s">
        <v>344</v>
      </c>
      <c r="D4" s="156" t="s">
        <v>344</v>
      </c>
      <c r="E4" s="156" t="s">
        <v>344</v>
      </c>
      <c r="F4" s="156">
        <v>131.02</v>
      </c>
      <c r="G4" s="156" t="s">
        <v>344</v>
      </c>
      <c r="H4" s="156">
        <v>110.3</v>
      </c>
      <c r="I4" s="156" t="s">
        <v>344</v>
      </c>
      <c r="J4" s="156" t="s">
        <v>344</v>
      </c>
      <c r="K4" s="156" t="s">
        <v>344</v>
      </c>
      <c r="L4" s="156">
        <v>97.76</v>
      </c>
      <c r="M4" s="158"/>
      <c r="N4" s="158"/>
      <c r="O4" s="158"/>
      <c r="P4" s="158"/>
    </row>
    <row r="5" ht="13.5" hidden="1" customHeight="1" spans="1:16">
      <c r="A5" s="156" t="s">
        <v>346</v>
      </c>
      <c r="B5" s="156">
        <v>123.84</v>
      </c>
      <c r="C5" s="156">
        <v>115.16</v>
      </c>
      <c r="D5" s="156">
        <v>113.7</v>
      </c>
      <c r="E5" s="156">
        <v>111.47</v>
      </c>
      <c r="F5" s="156">
        <v>127.86</v>
      </c>
      <c r="G5" s="156">
        <v>109.17</v>
      </c>
      <c r="H5" s="156">
        <v>98.24</v>
      </c>
      <c r="I5" s="156">
        <v>108.9</v>
      </c>
      <c r="J5" s="156">
        <v>112.36</v>
      </c>
      <c r="K5" s="156" t="s">
        <v>344</v>
      </c>
      <c r="L5" s="156">
        <v>85.11</v>
      </c>
      <c r="M5" s="158"/>
      <c r="N5" s="158"/>
      <c r="O5" s="158"/>
      <c r="P5" s="158"/>
    </row>
    <row r="6" ht="13.5" hidden="1" customHeight="1" spans="1:16">
      <c r="A6" s="156" t="s">
        <v>347</v>
      </c>
      <c r="B6" s="156">
        <v>123.57</v>
      </c>
      <c r="C6" s="156" t="s">
        <v>344</v>
      </c>
      <c r="D6" s="156">
        <v>108.91</v>
      </c>
      <c r="E6" s="156" t="s">
        <v>344</v>
      </c>
      <c r="F6" s="156" t="s">
        <v>344</v>
      </c>
      <c r="G6" s="156" t="s">
        <v>344</v>
      </c>
      <c r="H6" s="156" t="s">
        <v>344</v>
      </c>
      <c r="I6" s="156" t="s">
        <v>344</v>
      </c>
      <c r="J6" s="156" t="s">
        <v>344</v>
      </c>
      <c r="K6" s="156" t="s">
        <v>344</v>
      </c>
      <c r="L6" s="156" t="s">
        <v>344</v>
      </c>
      <c r="M6" s="158"/>
      <c r="N6" s="158"/>
      <c r="O6" s="158"/>
      <c r="P6" s="158"/>
    </row>
    <row r="7" ht="13.5" hidden="1" customHeight="1" spans="1:16">
      <c r="A7" s="156" t="s">
        <v>348</v>
      </c>
      <c r="B7" s="156">
        <v>105.55</v>
      </c>
      <c r="C7" s="156">
        <v>98.04</v>
      </c>
      <c r="D7" s="156">
        <v>103.31</v>
      </c>
      <c r="E7" s="156">
        <v>101.01</v>
      </c>
      <c r="F7" s="156">
        <v>104.05</v>
      </c>
      <c r="G7" s="156">
        <v>107.4</v>
      </c>
      <c r="H7" s="156">
        <v>97.4</v>
      </c>
      <c r="I7" s="156">
        <v>104.97</v>
      </c>
      <c r="J7" s="156">
        <v>95.16</v>
      </c>
      <c r="K7" s="156" t="s">
        <v>344</v>
      </c>
      <c r="L7" s="156">
        <v>95.6</v>
      </c>
      <c r="M7" s="158"/>
      <c r="N7" s="158"/>
      <c r="O7" s="158"/>
      <c r="P7" s="158"/>
    </row>
    <row r="8" ht="13.5" hidden="1" customHeight="1" spans="1:16">
      <c r="A8" s="156" t="s">
        <v>349</v>
      </c>
      <c r="B8" s="156">
        <v>104.78</v>
      </c>
      <c r="C8" s="156">
        <v>105.97</v>
      </c>
      <c r="D8" s="156" t="s">
        <v>344</v>
      </c>
      <c r="E8" s="156" t="s">
        <v>344</v>
      </c>
      <c r="F8" s="156" t="s">
        <v>344</v>
      </c>
      <c r="G8" s="156" t="s">
        <v>344</v>
      </c>
      <c r="H8" s="156" t="s">
        <v>344</v>
      </c>
      <c r="I8" s="156" t="s">
        <v>344</v>
      </c>
      <c r="J8" s="156" t="s">
        <v>344</v>
      </c>
      <c r="K8" s="156" t="s">
        <v>344</v>
      </c>
      <c r="L8" s="156" t="s">
        <v>344</v>
      </c>
      <c r="M8" s="158"/>
      <c r="N8" s="158"/>
      <c r="O8" s="158"/>
      <c r="P8" s="158"/>
    </row>
    <row r="9" ht="13.5" hidden="1" customHeight="1" spans="1:16">
      <c r="A9" s="156" t="s">
        <v>350</v>
      </c>
      <c r="B9" s="156">
        <v>98.71</v>
      </c>
      <c r="C9" s="156">
        <v>100.3</v>
      </c>
      <c r="D9" s="156">
        <v>100.38</v>
      </c>
      <c r="E9" s="156">
        <v>100.87</v>
      </c>
      <c r="F9" s="156">
        <v>97.13</v>
      </c>
      <c r="G9" s="156">
        <v>97.59</v>
      </c>
      <c r="H9" s="156">
        <v>94.3</v>
      </c>
      <c r="I9" s="156">
        <v>94.05</v>
      </c>
      <c r="J9" s="156">
        <v>95.71</v>
      </c>
      <c r="K9" s="156">
        <v>83.55</v>
      </c>
      <c r="L9" s="156" t="s">
        <v>344</v>
      </c>
      <c r="M9" s="158"/>
      <c r="N9" s="158"/>
      <c r="O9" s="158"/>
      <c r="P9" s="158"/>
    </row>
    <row r="10" ht="13.5" hidden="1" customHeight="1" spans="1:16">
      <c r="A10" s="156" t="s">
        <v>351</v>
      </c>
      <c r="B10" s="156">
        <v>98.45</v>
      </c>
      <c r="C10" s="156">
        <v>98.29</v>
      </c>
      <c r="D10" s="156">
        <v>95.29</v>
      </c>
      <c r="E10" s="156">
        <v>96.56</v>
      </c>
      <c r="F10" s="156">
        <v>92.21</v>
      </c>
      <c r="G10" s="156" t="s">
        <v>344</v>
      </c>
      <c r="H10" s="156" t="s">
        <v>344</v>
      </c>
      <c r="I10" s="156" t="s">
        <v>344</v>
      </c>
      <c r="J10" s="156" t="s">
        <v>344</v>
      </c>
      <c r="K10" s="156" t="s">
        <v>344</v>
      </c>
      <c r="L10" s="156" t="s">
        <v>344</v>
      </c>
      <c r="M10" s="158"/>
      <c r="N10" s="158"/>
      <c r="O10" s="158"/>
      <c r="P10" s="158"/>
    </row>
    <row r="11" ht="13.5" hidden="1" customHeight="1" spans="1:16">
      <c r="A11" s="156" t="s">
        <v>352</v>
      </c>
      <c r="B11" s="156">
        <v>95.48</v>
      </c>
      <c r="C11" s="156" t="s">
        <v>344</v>
      </c>
      <c r="D11" s="156">
        <v>81.54</v>
      </c>
      <c r="E11" s="156" t="s">
        <v>344</v>
      </c>
      <c r="F11" s="156">
        <v>99.49</v>
      </c>
      <c r="G11" s="156" t="s">
        <v>344</v>
      </c>
      <c r="H11" s="156" t="s">
        <v>344</v>
      </c>
      <c r="I11" s="156" t="s">
        <v>344</v>
      </c>
      <c r="J11" s="156" t="s">
        <v>344</v>
      </c>
      <c r="K11" s="156">
        <v>74.81</v>
      </c>
      <c r="L11" s="156" t="s">
        <v>344</v>
      </c>
      <c r="M11" s="158"/>
      <c r="N11" s="158"/>
      <c r="O11" s="158"/>
      <c r="P11" s="158"/>
    </row>
    <row r="12" ht="13.5" hidden="1" customHeight="1" spans="1:16">
      <c r="A12" s="156" t="s">
        <v>353</v>
      </c>
      <c r="B12" s="156">
        <v>92.76</v>
      </c>
      <c r="C12" s="156">
        <v>88.45</v>
      </c>
      <c r="D12" s="156">
        <v>89.91</v>
      </c>
      <c r="E12" s="156">
        <v>89.62</v>
      </c>
      <c r="F12" s="156">
        <v>90.33</v>
      </c>
      <c r="G12" s="156">
        <v>90.01</v>
      </c>
      <c r="H12" s="156">
        <v>91.57</v>
      </c>
      <c r="I12" s="156">
        <v>88.77</v>
      </c>
      <c r="J12" s="156">
        <v>92.22</v>
      </c>
      <c r="K12" s="156">
        <v>90.51</v>
      </c>
      <c r="L12" s="156">
        <v>85.67</v>
      </c>
      <c r="M12" s="158"/>
      <c r="N12" s="158"/>
      <c r="O12" s="158"/>
      <c r="P12" s="158"/>
    </row>
    <row r="13" ht="13.5" hidden="1" customHeight="1" spans="1:16">
      <c r="A13" s="156" t="s">
        <v>354</v>
      </c>
      <c r="B13" s="156">
        <v>89.07</v>
      </c>
      <c r="C13" s="156">
        <v>90.25</v>
      </c>
      <c r="D13" s="156">
        <v>87.73</v>
      </c>
      <c r="E13" s="156">
        <v>88.06</v>
      </c>
      <c r="F13" s="156">
        <v>88.7</v>
      </c>
      <c r="G13" s="156">
        <v>86.64</v>
      </c>
      <c r="H13" s="156">
        <v>87.44</v>
      </c>
      <c r="I13" s="156">
        <v>87.26</v>
      </c>
      <c r="J13" s="156">
        <v>89.46</v>
      </c>
      <c r="K13" s="156">
        <v>86.82</v>
      </c>
      <c r="L13" s="156">
        <v>87.03</v>
      </c>
      <c r="M13" s="158"/>
      <c r="N13" s="158"/>
      <c r="O13" s="158"/>
      <c r="P13" s="158"/>
    </row>
    <row r="14" ht="13.5" hidden="1" customHeight="1" spans="1:16">
      <c r="A14" s="156" t="s">
        <v>355</v>
      </c>
      <c r="B14" s="156">
        <v>87.87</v>
      </c>
      <c r="C14" s="156">
        <v>88.58</v>
      </c>
      <c r="D14" s="156">
        <v>89.35</v>
      </c>
      <c r="E14" s="156">
        <v>88.18</v>
      </c>
      <c r="F14" s="156">
        <v>93.5</v>
      </c>
      <c r="G14" s="156">
        <v>89.95</v>
      </c>
      <c r="H14" s="156">
        <v>92.95</v>
      </c>
      <c r="I14" s="156">
        <v>93.6</v>
      </c>
      <c r="J14" s="156">
        <v>83.76</v>
      </c>
      <c r="K14" s="156">
        <v>81.45</v>
      </c>
      <c r="L14" s="156">
        <v>83.3</v>
      </c>
      <c r="M14" s="158"/>
      <c r="N14" s="158"/>
      <c r="O14" s="158"/>
      <c r="P14" s="158"/>
    </row>
    <row r="15" ht="13.5" hidden="1" customHeight="1" spans="1:16">
      <c r="A15" s="156" t="s">
        <v>356</v>
      </c>
      <c r="B15" s="156">
        <v>87.56</v>
      </c>
      <c r="C15" s="156">
        <v>81.99</v>
      </c>
      <c r="D15" s="156">
        <v>75</v>
      </c>
      <c r="E15" s="156">
        <v>75.06</v>
      </c>
      <c r="F15" s="156">
        <v>73.91</v>
      </c>
      <c r="G15" s="156">
        <v>73.07</v>
      </c>
      <c r="H15" s="156">
        <v>75.76</v>
      </c>
      <c r="I15" s="156">
        <v>73.39</v>
      </c>
      <c r="J15" s="156">
        <v>68.66</v>
      </c>
      <c r="K15" s="156">
        <v>66.49</v>
      </c>
      <c r="L15" s="156">
        <v>75.26</v>
      </c>
      <c r="M15" s="158"/>
      <c r="N15" s="158"/>
      <c r="O15" s="158"/>
      <c r="P15" s="158"/>
    </row>
    <row r="16" ht="13.5" hidden="1" customHeight="1" spans="1:16">
      <c r="A16" s="156" t="s">
        <v>357</v>
      </c>
      <c r="B16" s="156">
        <v>87.28</v>
      </c>
      <c r="C16" s="156" t="s">
        <v>344</v>
      </c>
      <c r="D16" s="156" t="s">
        <v>344</v>
      </c>
      <c r="E16" s="156" t="s">
        <v>344</v>
      </c>
      <c r="F16" s="156" t="s">
        <v>344</v>
      </c>
      <c r="G16" s="156" t="s">
        <v>344</v>
      </c>
      <c r="H16" s="156" t="s">
        <v>344</v>
      </c>
      <c r="I16" s="156" t="s">
        <v>344</v>
      </c>
      <c r="J16" s="156" t="s">
        <v>344</v>
      </c>
      <c r="K16" s="156" t="s">
        <v>344</v>
      </c>
      <c r="L16" s="156" t="s">
        <v>344</v>
      </c>
      <c r="M16" s="158"/>
      <c r="N16" s="158"/>
      <c r="O16" s="158"/>
      <c r="P16" s="158"/>
    </row>
    <row r="17" ht="13.5" hidden="1" customHeight="1" spans="1:16">
      <c r="A17" s="156" t="s">
        <v>358</v>
      </c>
      <c r="B17" s="156">
        <v>84.12</v>
      </c>
      <c r="C17" s="156">
        <v>81.87</v>
      </c>
      <c r="D17" s="156">
        <v>88.29</v>
      </c>
      <c r="E17" s="156">
        <v>89.86</v>
      </c>
      <c r="F17" s="156">
        <v>85.08</v>
      </c>
      <c r="G17" s="156">
        <v>82.17</v>
      </c>
      <c r="H17" s="156">
        <v>85.1</v>
      </c>
      <c r="I17" s="156">
        <v>87.57</v>
      </c>
      <c r="J17" s="156">
        <v>85.92</v>
      </c>
      <c r="K17" s="156">
        <v>69.82</v>
      </c>
      <c r="L17" s="156">
        <v>79.93</v>
      </c>
      <c r="M17" s="158"/>
      <c r="N17" s="158"/>
      <c r="O17" s="158"/>
      <c r="P17" s="158"/>
    </row>
    <row r="18" ht="13.5" hidden="1" customHeight="1" spans="1:16">
      <c r="A18" s="156" t="s">
        <v>359</v>
      </c>
      <c r="B18" s="156">
        <v>83.7</v>
      </c>
      <c r="C18" s="156">
        <v>89.63</v>
      </c>
      <c r="D18" s="156" t="s">
        <v>344</v>
      </c>
      <c r="E18" s="156">
        <v>88.44</v>
      </c>
      <c r="F18" s="156">
        <v>81.27</v>
      </c>
      <c r="G18" s="156">
        <v>80.95</v>
      </c>
      <c r="H18" s="156">
        <v>83.21</v>
      </c>
      <c r="I18" s="156">
        <v>83.68</v>
      </c>
      <c r="J18" s="156">
        <v>83.66</v>
      </c>
      <c r="K18" s="156" t="s">
        <v>344</v>
      </c>
      <c r="L18" s="156">
        <v>88.11</v>
      </c>
      <c r="M18" s="158"/>
      <c r="N18" s="158"/>
      <c r="O18" s="158"/>
      <c r="P18" s="158"/>
    </row>
    <row r="19" ht="13.5" hidden="1" customHeight="1" spans="1:16">
      <c r="A19" s="156" t="s">
        <v>360</v>
      </c>
      <c r="B19" s="156">
        <v>83.55</v>
      </c>
      <c r="C19" s="156">
        <v>86.38</v>
      </c>
      <c r="D19" s="156">
        <v>84.31</v>
      </c>
      <c r="E19" s="156">
        <v>81.76</v>
      </c>
      <c r="F19" s="156">
        <v>85.36</v>
      </c>
      <c r="G19" s="156">
        <v>80.78</v>
      </c>
      <c r="H19" s="156">
        <v>82.71</v>
      </c>
      <c r="I19" s="156">
        <v>82.62</v>
      </c>
      <c r="J19" s="156">
        <v>82.13</v>
      </c>
      <c r="K19" s="156" t="s">
        <v>344</v>
      </c>
      <c r="L19" s="156" t="s">
        <v>344</v>
      </c>
      <c r="M19" s="158"/>
      <c r="N19" s="158"/>
      <c r="O19" s="158"/>
      <c r="P19" s="158"/>
    </row>
    <row r="20" ht="13.5" hidden="1" customHeight="1" spans="1:16">
      <c r="A20" s="156" t="s">
        <v>361</v>
      </c>
      <c r="B20" s="156">
        <v>82.85</v>
      </c>
      <c r="C20" s="156">
        <v>87.42</v>
      </c>
      <c r="D20" s="156" t="s">
        <v>344</v>
      </c>
      <c r="E20" s="156" t="s">
        <v>344</v>
      </c>
      <c r="F20" s="156">
        <v>89.53</v>
      </c>
      <c r="G20" s="156" t="s">
        <v>344</v>
      </c>
      <c r="H20" s="156">
        <v>86.93</v>
      </c>
      <c r="I20" s="156">
        <v>77.36</v>
      </c>
      <c r="J20" s="156">
        <v>72.63</v>
      </c>
      <c r="K20" s="156" t="s">
        <v>344</v>
      </c>
      <c r="L20" s="156" t="s">
        <v>344</v>
      </c>
      <c r="M20" s="158"/>
      <c r="N20" s="158"/>
      <c r="O20" s="158"/>
      <c r="P20" s="158"/>
    </row>
    <row r="21" ht="13.5" hidden="1" customHeight="1" spans="1:16">
      <c r="A21" s="156" t="s">
        <v>362</v>
      </c>
      <c r="B21" s="156">
        <v>82.78</v>
      </c>
      <c r="C21" s="156">
        <v>78.64</v>
      </c>
      <c r="D21" s="156" t="s">
        <v>344</v>
      </c>
      <c r="E21" s="156" t="s">
        <v>344</v>
      </c>
      <c r="F21" s="156">
        <v>77.57</v>
      </c>
      <c r="G21" s="156">
        <v>85.11</v>
      </c>
      <c r="H21" s="156">
        <v>76.97</v>
      </c>
      <c r="I21" s="156">
        <v>74.88</v>
      </c>
      <c r="J21" s="156">
        <v>84.33</v>
      </c>
      <c r="K21" s="156" t="s">
        <v>344</v>
      </c>
      <c r="L21" s="156" t="s">
        <v>344</v>
      </c>
      <c r="M21" s="158"/>
      <c r="N21" s="158"/>
      <c r="O21" s="158"/>
      <c r="P21" s="158"/>
    </row>
    <row r="22" ht="13.5" hidden="1" customHeight="1" spans="1:16">
      <c r="A22" s="156" t="s">
        <v>363</v>
      </c>
      <c r="B22" s="156">
        <v>78.25</v>
      </c>
      <c r="C22" s="156">
        <v>77.7</v>
      </c>
      <c r="D22" s="156">
        <v>79.44</v>
      </c>
      <c r="E22" s="156">
        <v>80.04</v>
      </c>
      <c r="F22" s="156">
        <v>81.03</v>
      </c>
      <c r="G22" s="156">
        <v>79.81</v>
      </c>
      <c r="H22" s="156">
        <v>77.96</v>
      </c>
      <c r="I22" s="156">
        <v>77.29</v>
      </c>
      <c r="J22" s="156">
        <v>77.38</v>
      </c>
      <c r="K22" s="156" t="s">
        <v>344</v>
      </c>
      <c r="L22" s="156" t="s">
        <v>344</v>
      </c>
      <c r="M22" s="158"/>
      <c r="N22" s="158"/>
      <c r="O22" s="158"/>
      <c r="P22" s="158"/>
    </row>
    <row r="23" ht="13.5" hidden="1" customHeight="1" spans="1:16">
      <c r="A23" s="156" t="s">
        <v>364</v>
      </c>
      <c r="B23" s="156">
        <v>77.72</v>
      </c>
      <c r="C23" s="156">
        <v>68.95</v>
      </c>
      <c r="D23" s="156">
        <v>65.76</v>
      </c>
      <c r="E23" s="156">
        <v>69.14</v>
      </c>
      <c r="F23" s="156">
        <v>65.3</v>
      </c>
      <c r="G23" s="156">
        <v>64.72</v>
      </c>
      <c r="H23" s="156">
        <v>68.31</v>
      </c>
      <c r="I23" s="156">
        <v>69.33</v>
      </c>
      <c r="J23" s="156">
        <v>69.54</v>
      </c>
      <c r="K23" s="156" t="s">
        <v>344</v>
      </c>
      <c r="L23" s="156" t="s">
        <v>344</v>
      </c>
      <c r="M23" s="158"/>
      <c r="N23" s="158"/>
      <c r="O23" s="158"/>
      <c r="P23" s="158"/>
    </row>
    <row r="24" ht="13.5" hidden="1" customHeight="1" spans="1:16">
      <c r="A24" s="156" t="s">
        <v>365</v>
      </c>
      <c r="B24" s="156">
        <v>76.51</v>
      </c>
      <c r="C24" s="156">
        <v>70.12</v>
      </c>
      <c r="D24" s="156">
        <v>61.81</v>
      </c>
      <c r="E24" s="156" t="s">
        <v>344</v>
      </c>
      <c r="F24" s="156">
        <v>63.63</v>
      </c>
      <c r="G24" s="156">
        <v>63.08</v>
      </c>
      <c r="H24" s="156">
        <v>64.33</v>
      </c>
      <c r="I24" s="156">
        <v>64.17</v>
      </c>
      <c r="J24" s="156">
        <v>68.25</v>
      </c>
      <c r="K24" s="156" t="s">
        <v>344</v>
      </c>
      <c r="L24" s="156" t="s">
        <v>344</v>
      </c>
      <c r="M24" s="158"/>
      <c r="N24" s="158"/>
      <c r="O24" s="158"/>
      <c r="P24" s="158"/>
    </row>
    <row r="25" ht="13.5" hidden="1" customHeight="1" spans="1:16">
      <c r="A25" s="158" t="s">
        <v>366</v>
      </c>
      <c r="B25" s="158">
        <v>74.06</v>
      </c>
      <c r="C25" s="158">
        <v>74.08</v>
      </c>
      <c r="D25" s="158" t="s">
        <v>344</v>
      </c>
      <c r="E25" s="158" t="s">
        <v>344</v>
      </c>
      <c r="F25" s="158">
        <v>69.66</v>
      </c>
      <c r="G25" s="158">
        <v>61.35</v>
      </c>
      <c r="H25" s="158">
        <v>63.5</v>
      </c>
      <c r="I25" s="158">
        <v>62.8</v>
      </c>
      <c r="J25" s="158">
        <v>69.08</v>
      </c>
      <c r="K25" s="158" t="s">
        <v>344</v>
      </c>
      <c r="L25" s="158" t="s">
        <v>344</v>
      </c>
      <c r="M25" s="158"/>
      <c r="N25" s="158"/>
      <c r="O25" s="158"/>
      <c r="P25" s="158"/>
    </row>
    <row r="26" ht="13.5" hidden="1" customHeight="1" spans="1:16">
      <c r="A26" s="159" t="s">
        <v>367</v>
      </c>
      <c r="B26" s="159">
        <v>74</v>
      </c>
      <c r="C26" s="159">
        <v>74.28</v>
      </c>
      <c r="D26" s="159" t="s">
        <v>344</v>
      </c>
      <c r="E26" s="159">
        <v>76.07</v>
      </c>
      <c r="F26" s="159">
        <v>72.81</v>
      </c>
      <c r="G26" s="159">
        <v>79.19</v>
      </c>
      <c r="H26" s="159">
        <v>76.57</v>
      </c>
      <c r="I26" s="159">
        <v>76.89</v>
      </c>
      <c r="J26" s="159">
        <v>69.41</v>
      </c>
      <c r="K26" s="159" t="s">
        <v>344</v>
      </c>
      <c r="L26" s="159">
        <v>86.32</v>
      </c>
      <c r="M26" s="158"/>
      <c r="N26" s="158"/>
      <c r="O26" s="158"/>
      <c r="P26" s="158"/>
    </row>
    <row r="27" ht="13.5" hidden="1" customHeight="1" spans="1:16">
      <c r="A27" s="156" t="s">
        <v>368</v>
      </c>
      <c r="B27" s="156">
        <v>73.93</v>
      </c>
      <c r="C27" s="156">
        <v>71.38</v>
      </c>
      <c r="D27" s="156" t="s">
        <v>344</v>
      </c>
      <c r="E27" s="156">
        <v>70.49</v>
      </c>
      <c r="F27" s="156">
        <v>66.14</v>
      </c>
      <c r="G27" s="156">
        <v>63.23</v>
      </c>
      <c r="H27" s="156">
        <v>61.79</v>
      </c>
      <c r="I27" s="156">
        <v>61.74</v>
      </c>
      <c r="J27" s="156">
        <v>65.91</v>
      </c>
      <c r="K27" s="156" t="s">
        <v>344</v>
      </c>
      <c r="L27" s="156" t="s">
        <v>344</v>
      </c>
      <c r="M27" s="158"/>
      <c r="N27" s="158"/>
      <c r="O27" s="158"/>
      <c r="P27" s="158"/>
    </row>
    <row r="28" ht="13.5" hidden="1" customHeight="1" spans="1:16">
      <c r="A28" s="156" t="s">
        <v>369</v>
      </c>
      <c r="B28" s="156">
        <v>73.02</v>
      </c>
      <c r="C28" s="156">
        <v>68.57</v>
      </c>
      <c r="D28" s="156" t="s">
        <v>344</v>
      </c>
      <c r="E28" s="156" t="s">
        <v>344</v>
      </c>
      <c r="F28" s="156" t="s">
        <v>344</v>
      </c>
      <c r="G28" s="156" t="s">
        <v>344</v>
      </c>
      <c r="H28" s="156" t="s">
        <v>344</v>
      </c>
      <c r="I28" s="156" t="s">
        <v>344</v>
      </c>
      <c r="J28" s="156" t="s">
        <v>344</v>
      </c>
      <c r="K28" s="156" t="s">
        <v>344</v>
      </c>
      <c r="L28" s="156" t="s">
        <v>344</v>
      </c>
      <c r="M28" s="158"/>
      <c r="N28" s="158"/>
      <c r="O28" s="158"/>
      <c r="P28" s="158"/>
    </row>
    <row r="29" ht="13.5" hidden="1" customHeight="1" spans="1:16">
      <c r="A29" s="156" t="s">
        <v>370</v>
      </c>
      <c r="B29" s="156">
        <v>72.76</v>
      </c>
      <c r="C29" s="156">
        <v>72.18</v>
      </c>
      <c r="D29" s="156">
        <v>73.93</v>
      </c>
      <c r="E29" s="156">
        <v>73.18</v>
      </c>
      <c r="F29" s="156">
        <v>76.02</v>
      </c>
      <c r="G29" s="156">
        <v>75.3</v>
      </c>
      <c r="H29" s="156">
        <v>75.59</v>
      </c>
      <c r="I29" s="156">
        <v>69.48</v>
      </c>
      <c r="J29" s="156">
        <v>76.36</v>
      </c>
      <c r="K29" s="156">
        <v>74.5</v>
      </c>
      <c r="L29" s="156">
        <v>71.79</v>
      </c>
      <c r="M29" s="158"/>
      <c r="N29" s="158"/>
      <c r="O29" s="158"/>
      <c r="P29" s="158"/>
    </row>
    <row r="30" ht="13.5" hidden="1" customHeight="1" spans="1:16">
      <c r="A30" s="159" t="s">
        <v>371</v>
      </c>
      <c r="B30" s="159">
        <v>69.99</v>
      </c>
      <c r="C30" s="159" t="s">
        <v>344</v>
      </c>
      <c r="D30" s="159" t="s">
        <v>344</v>
      </c>
      <c r="E30" s="159" t="s">
        <v>344</v>
      </c>
      <c r="F30" s="159">
        <v>68.67</v>
      </c>
      <c r="G30" s="159">
        <v>69.45</v>
      </c>
      <c r="H30" s="159">
        <v>66.14</v>
      </c>
      <c r="I30" s="159">
        <v>67.12</v>
      </c>
      <c r="J30" s="159">
        <v>67.36</v>
      </c>
      <c r="K30" s="159">
        <v>66.93</v>
      </c>
      <c r="L30" s="159" t="s">
        <v>344</v>
      </c>
      <c r="M30" s="158"/>
      <c r="N30" s="158"/>
      <c r="O30" s="158"/>
      <c r="P30" s="158"/>
    </row>
    <row r="31" ht="13.5" hidden="1" customHeight="1" spans="1:16">
      <c r="A31" s="159" t="s">
        <v>372</v>
      </c>
      <c r="B31" s="159">
        <v>68.16</v>
      </c>
      <c r="C31" s="159">
        <v>61.02</v>
      </c>
      <c r="D31" s="159">
        <v>65.49</v>
      </c>
      <c r="E31" s="159">
        <v>69.15</v>
      </c>
      <c r="F31" s="159">
        <v>63.57</v>
      </c>
      <c r="G31" s="159">
        <v>65.12</v>
      </c>
      <c r="H31" s="159">
        <v>61.2</v>
      </c>
      <c r="I31" s="159">
        <v>62.47</v>
      </c>
      <c r="J31" s="159">
        <v>61.05</v>
      </c>
      <c r="K31" s="159">
        <v>63.56</v>
      </c>
      <c r="L31" s="159">
        <v>59.55</v>
      </c>
      <c r="M31" s="158"/>
      <c r="N31" s="158"/>
      <c r="O31" s="158"/>
      <c r="P31" s="158"/>
    </row>
    <row r="32" ht="13.5" hidden="1" customHeight="1" spans="1:16">
      <c r="A32" s="156" t="s">
        <v>373</v>
      </c>
      <c r="B32" s="156">
        <v>67.63</v>
      </c>
      <c r="C32" s="156" t="s">
        <v>344</v>
      </c>
      <c r="D32" s="156">
        <v>66.54</v>
      </c>
      <c r="E32" s="156">
        <v>73.67</v>
      </c>
      <c r="F32" s="156" t="s">
        <v>344</v>
      </c>
      <c r="G32" s="156" t="s">
        <v>344</v>
      </c>
      <c r="H32" s="156" t="s">
        <v>344</v>
      </c>
      <c r="I32" s="156">
        <v>69.36</v>
      </c>
      <c r="J32" s="156" t="s">
        <v>344</v>
      </c>
      <c r="K32" s="156" t="s">
        <v>344</v>
      </c>
      <c r="L32" s="156" t="s">
        <v>344</v>
      </c>
      <c r="M32" s="158"/>
      <c r="N32" s="158"/>
      <c r="O32" s="158"/>
      <c r="P32" s="158"/>
    </row>
    <row r="33" ht="13.5" hidden="1" customHeight="1" spans="1:16">
      <c r="A33" s="156" t="s">
        <v>374</v>
      </c>
      <c r="B33" s="156">
        <v>66.6</v>
      </c>
      <c r="C33" s="156" t="s">
        <v>344</v>
      </c>
      <c r="D33" s="156" t="s">
        <v>344</v>
      </c>
      <c r="E33" s="156">
        <v>84.45</v>
      </c>
      <c r="F33" s="156">
        <v>54.06</v>
      </c>
      <c r="G33" s="156">
        <v>51.91</v>
      </c>
      <c r="H33" s="156">
        <v>56.69</v>
      </c>
      <c r="I33" s="156">
        <v>52.38</v>
      </c>
      <c r="J33" s="156">
        <v>55.5</v>
      </c>
      <c r="K33" s="156">
        <v>70.23</v>
      </c>
      <c r="L33" s="156">
        <v>64.91</v>
      </c>
      <c r="M33" s="158"/>
      <c r="N33" s="158"/>
      <c r="O33" s="158"/>
      <c r="P33" s="158"/>
    </row>
    <row r="34" ht="13.5" hidden="1" customHeight="1" spans="1:16">
      <c r="A34" s="156" t="s">
        <v>375</v>
      </c>
      <c r="B34" s="156">
        <v>61.28</v>
      </c>
      <c r="C34" s="156">
        <v>56.62</v>
      </c>
      <c r="D34" s="156">
        <v>60.4</v>
      </c>
      <c r="E34" s="156">
        <v>60.21</v>
      </c>
      <c r="F34" s="156">
        <v>60.69</v>
      </c>
      <c r="G34" s="156">
        <v>58.53</v>
      </c>
      <c r="H34" s="156">
        <v>55.45</v>
      </c>
      <c r="I34" s="156">
        <v>54.41</v>
      </c>
      <c r="J34" s="156">
        <v>56.24</v>
      </c>
      <c r="K34" s="156" t="s">
        <v>344</v>
      </c>
      <c r="L34" s="156" t="s">
        <v>344</v>
      </c>
      <c r="M34" s="158"/>
      <c r="N34" s="158"/>
      <c r="O34" s="158"/>
      <c r="P34" s="158"/>
    </row>
    <row r="35" ht="13.5" hidden="1" customHeight="1" spans="1:16">
      <c r="A35" s="156" t="s">
        <v>376</v>
      </c>
      <c r="B35" s="156">
        <v>58.65</v>
      </c>
      <c r="C35" s="156">
        <v>68.82</v>
      </c>
      <c r="D35" s="156">
        <v>57.91</v>
      </c>
      <c r="E35" s="156">
        <v>57.73</v>
      </c>
      <c r="F35" s="156">
        <v>57.43</v>
      </c>
      <c r="G35" s="156">
        <v>55.44</v>
      </c>
      <c r="H35" s="156" t="s">
        <v>344</v>
      </c>
      <c r="I35" s="156" t="s">
        <v>344</v>
      </c>
      <c r="J35" s="156" t="s">
        <v>344</v>
      </c>
      <c r="K35" s="156" t="s">
        <v>344</v>
      </c>
      <c r="L35" s="156" t="s">
        <v>344</v>
      </c>
      <c r="M35" s="158"/>
      <c r="N35" s="158"/>
      <c r="O35" s="158"/>
      <c r="P35" s="158"/>
    </row>
    <row r="36" ht="13.5" hidden="1" customHeight="1" spans="1:16">
      <c r="A36" s="156" t="s">
        <v>377</v>
      </c>
      <c r="B36" s="156">
        <v>58.37</v>
      </c>
      <c r="C36" s="156" t="s">
        <v>344</v>
      </c>
      <c r="D36" s="156" t="s">
        <v>344</v>
      </c>
      <c r="E36" s="156">
        <v>57.01</v>
      </c>
      <c r="F36" s="156">
        <v>54.78</v>
      </c>
      <c r="G36" s="156">
        <v>54.29</v>
      </c>
      <c r="H36" s="156">
        <v>53.83</v>
      </c>
      <c r="I36" s="156">
        <v>54.14</v>
      </c>
      <c r="J36" s="156">
        <v>53.09</v>
      </c>
      <c r="K36" s="156" t="s">
        <v>344</v>
      </c>
      <c r="L36" s="156" t="s">
        <v>344</v>
      </c>
      <c r="M36" s="158"/>
      <c r="N36" s="158"/>
      <c r="O36" s="158"/>
      <c r="P36" s="158"/>
    </row>
    <row r="37" ht="13.5" hidden="1" customHeight="1" spans="1:16">
      <c r="A37" s="156" t="s">
        <v>378</v>
      </c>
      <c r="B37" s="156">
        <v>56.95</v>
      </c>
      <c r="C37" s="156">
        <v>53.23</v>
      </c>
      <c r="D37" s="156" t="s">
        <v>344</v>
      </c>
      <c r="E37" s="156">
        <v>54.56</v>
      </c>
      <c r="F37" s="156">
        <v>56.54</v>
      </c>
      <c r="G37" s="156">
        <v>51.9</v>
      </c>
      <c r="H37" s="156">
        <v>52.46</v>
      </c>
      <c r="I37" s="156">
        <v>53.39</v>
      </c>
      <c r="J37" s="156">
        <v>52.83</v>
      </c>
      <c r="K37" s="156" t="s">
        <v>344</v>
      </c>
      <c r="L37" s="156" t="s">
        <v>344</v>
      </c>
      <c r="M37" s="158"/>
      <c r="N37" s="158"/>
      <c r="O37" s="158"/>
      <c r="P37" s="158"/>
    </row>
    <row r="38" ht="13.5" hidden="1" customHeight="1" spans="1:16">
      <c r="A38" s="156" t="s">
        <v>379</v>
      </c>
      <c r="B38" s="156">
        <v>55.66</v>
      </c>
      <c r="C38" s="156">
        <v>57.34</v>
      </c>
      <c r="D38" s="156">
        <v>57.89</v>
      </c>
      <c r="E38" s="156">
        <v>58.68</v>
      </c>
      <c r="F38" s="156">
        <v>56.56</v>
      </c>
      <c r="G38" s="156">
        <v>57.21</v>
      </c>
      <c r="H38" s="156">
        <v>57.47</v>
      </c>
      <c r="I38" s="156">
        <v>54.06</v>
      </c>
      <c r="J38" s="156">
        <v>56.78</v>
      </c>
      <c r="K38" s="156">
        <v>60.38</v>
      </c>
      <c r="L38" s="156" t="s">
        <v>344</v>
      </c>
      <c r="M38" s="158"/>
      <c r="N38" s="158"/>
      <c r="O38" s="158"/>
      <c r="P38" s="158"/>
    </row>
    <row r="39" s="150" customFormat="1" ht="13.5" hidden="1" customHeight="1" spans="1:16">
      <c r="A39" s="159" t="s">
        <v>380</v>
      </c>
      <c r="B39" s="159">
        <v>53.9</v>
      </c>
      <c r="C39" s="159">
        <v>52.32</v>
      </c>
      <c r="D39" s="159">
        <v>52.92</v>
      </c>
      <c r="E39" s="159">
        <v>53.69</v>
      </c>
      <c r="F39" s="159">
        <v>51.49</v>
      </c>
      <c r="G39" s="159">
        <v>50.83</v>
      </c>
      <c r="H39" s="159">
        <v>51.1</v>
      </c>
      <c r="I39" s="159">
        <v>51.36</v>
      </c>
      <c r="J39" s="159">
        <v>50.94</v>
      </c>
      <c r="K39" s="159">
        <v>53.47</v>
      </c>
      <c r="L39" s="159">
        <v>52.66</v>
      </c>
      <c r="M39" s="159"/>
      <c r="N39" s="159"/>
      <c r="O39" s="159"/>
      <c r="P39" s="159"/>
    </row>
    <row r="40" ht="13.5" hidden="1" customHeight="1" spans="1:16">
      <c r="A40" s="156" t="s">
        <v>381</v>
      </c>
      <c r="B40" s="156">
        <v>53.78</v>
      </c>
      <c r="C40" s="156">
        <v>51.93</v>
      </c>
      <c r="D40" s="156">
        <v>51.98</v>
      </c>
      <c r="E40" s="156">
        <v>49.38</v>
      </c>
      <c r="F40" s="156">
        <v>46.86</v>
      </c>
      <c r="G40" s="156">
        <v>46.12</v>
      </c>
      <c r="H40" s="156">
        <v>47.43</v>
      </c>
      <c r="I40" s="156">
        <v>47.62</v>
      </c>
      <c r="J40" s="156">
        <v>47.76</v>
      </c>
      <c r="K40" s="156" t="s">
        <v>344</v>
      </c>
      <c r="L40" s="156">
        <v>52.5</v>
      </c>
      <c r="M40" s="158"/>
      <c r="N40" s="158"/>
      <c r="O40" s="158"/>
      <c r="P40" s="158"/>
    </row>
    <row r="41" s="150" customFormat="1" ht="13.5" hidden="1" customHeight="1" spans="1:16">
      <c r="A41" s="159" t="s">
        <v>382</v>
      </c>
      <c r="B41" s="159">
        <v>53.47</v>
      </c>
      <c r="C41" s="159">
        <v>53.51</v>
      </c>
      <c r="D41" s="159">
        <v>55.25</v>
      </c>
      <c r="E41" s="159" t="s">
        <v>344</v>
      </c>
      <c r="F41" s="159">
        <v>49.79</v>
      </c>
      <c r="G41" s="159">
        <v>48.65</v>
      </c>
      <c r="H41" s="159">
        <v>50.09</v>
      </c>
      <c r="I41" s="159">
        <v>51.48</v>
      </c>
      <c r="J41" s="159">
        <v>51.99</v>
      </c>
      <c r="K41" s="159" t="s">
        <v>344</v>
      </c>
      <c r="L41" s="159" t="s">
        <v>344</v>
      </c>
      <c r="M41" s="159"/>
      <c r="N41" s="159"/>
      <c r="O41" s="159"/>
      <c r="P41" s="159"/>
    </row>
    <row r="42" s="150" customFormat="1" ht="13.5" hidden="1" customHeight="1" spans="1:16">
      <c r="A42" s="159" t="s">
        <v>383</v>
      </c>
      <c r="B42" s="159">
        <v>53.3</v>
      </c>
      <c r="C42" s="159" t="s">
        <v>344</v>
      </c>
      <c r="D42" s="159" t="s">
        <v>344</v>
      </c>
      <c r="E42" s="159" t="s">
        <v>344</v>
      </c>
      <c r="F42" s="159">
        <v>49.94</v>
      </c>
      <c r="G42" s="159">
        <v>51.5</v>
      </c>
      <c r="H42" s="159">
        <v>50.54</v>
      </c>
      <c r="I42" s="159">
        <v>51.21</v>
      </c>
      <c r="J42" s="159">
        <v>52.19</v>
      </c>
      <c r="K42" s="159" t="s">
        <v>344</v>
      </c>
      <c r="L42" s="159" t="s">
        <v>344</v>
      </c>
      <c r="M42" s="159"/>
      <c r="N42" s="159"/>
      <c r="O42" s="159"/>
      <c r="P42" s="159"/>
    </row>
    <row r="43" ht="13.5" hidden="1" customHeight="1" spans="1:16">
      <c r="A43" s="156" t="s">
        <v>384</v>
      </c>
      <c r="B43" s="156">
        <v>53.15</v>
      </c>
      <c r="C43" s="156">
        <v>53.12</v>
      </c>
      <c r="D43" s="156">
        <v>54.15</v>
      </c>
      <c r="E43" s="156">
        <v>53.31</v>
      </c>
      <c r="F43" s="156">
        <v>50.81</v>
      </c>
      <c r="G43" s="156">
        <v>50.75</v>
      </c>
      <c r="H43" s="156">
        <v>52</v>
      </c>
      <c r="I43" s="156">
        <v>52.41</v>
      </c>
      <c r="J43" s="156">
        <v>50.73</v>
      </c>
      <c r="K43" s="156" t="s">
        <v>344</v>
      </c>
      <c r="L43" s="156" t="s">
        <v>344</v>
      </c>
      <c r="M43" s="158"/>
      <c r="N43" s="158"/>
      <c r="O43" s="158"/>
      <c r="P43" s="158"/>
    </row>
    <row r="44" ht="13.5" hidden="1" customHeight="1" spans="1:16">
      <c r="A44" s="156" t="s">
        <v>385</v>
      </c>
      <c r="B44" s="156">
        <v>52.56</v>
      </c>
      <c r="C44" s="156">
        <v>51.86</v>
      </c>
      <c r="D44" s="156">
        <v>53.26</v>
      </c>
      <c r="E44" s="156">
        <v>52.46</v>
      </c>
      <c r="F44" s="156">
        <v>50.58</v>
      </c>
      <c r="G44" s="156">
        <v>50.88</v>
      </c>
      <c r="H44" s="156">
        <v>49.92</v>
      </c>
      <c r="I44" s="156">
        <v>50.61</v>
      </c>
      <c r="J44" s="156">
        <v>49.74</v>
      </c>
      <c r="K44" s="156" t="s">
        <v>344</v>
      </c>
      <c r="L44" s="156" t="s">
        <v>344</v>
      </c>
      <c r="M44" s="158"/>
      <c r="N44" s="158"/>
      <c r="O44" s="158"/>
      <c r="P44" s="158"/>
    </row>
    <row r="45" ht="13.5" hidden="1" customHeight="1" spans="1:16">
      <c r="A45" s="156" t="s">
        <v>386</v>
      </c>
      <c r="B45" s="156">
        <v>52.17</v>
      </c>
      <c r="C45" s="156">
        <v>50.94</v>
      </c>
      <c r="D45" s="156" t="s">
        <v>344</v>
      </c>
      <c r="E45" s="156">
        <v>45.91</v>
      </c>
      <c r="F45" s="156">
        <v>46.94</v>
      </c>
      <c r="G45" s="156">
        <v>46.27</v>
      </c>
      <c r="H45" s="156">
        <v>46.71</v>
      </c>
      <c r="I45" s="156">
        <v>45.26</v>
      </c>
      <c r="J45" s="156">
        <v>46.21</v>
      </c>
      <c r="K45" s="156">
        <v>48.65</v>
      </c>
      <c r="L45" s="156">
        <v>44.7</v>
      </c>
      <c r="M45" s="158"/>
      <c r="N45" s="158"/>
      <c r="O45" s="158"/>
      <c r="P45" s="158"/>
    </row>
    <row r="46" ht="13.5" hidden="1" customHeight="1" spans="1:16">
      <c r="A46" s="156" t="s">
        <v>387</v>
      </c>
      <c r="B46" s="156">
        <v>50.82</v>
      </c>
      <c r="C46" s="156">
        <v>50.32</v>
      </c>
      <c r="D46" s="156" t="s">
        <v>344</v>
      </c>
      <c r="E46" s="156">
        <v>48.26</v>
      </c>
      <c r="F46" s="156">
        <v>48.9</v>
      </c>
      <c r="G46" s="156">
        <v>48.8</v>
      </c>
      <c r="H46" s="156">
        <v>48.7</v>
      </c>
      <c r="I46" s="156">
        <v>49.18</v>
      </c>
      <c r="J46" s="156">
        <v>49.94</v>
      </c>
      <c r="K46" s="156">
        <v>50.54</v>
      </c>
      <c r="L46" s="156">
        <v>50.43</v>
      </c>
      <c r="M46" s="158"/>
      <c r="N46" s="158"/>
      <c r="O46" s="158"/>
      <c r="P46" s="158"/>
    </row>
    <row r="47" ht="13.5" hidden="1" customHeight="1" spans="1:16">
      <c r="A47" s="156" t="s">
        <v>388</v>
      </c>
      <c r="B47" s="156">
        <v>50.7</v>
      </c>
      <c r="C47" s="156">
        <v>49.86</v>
      </c>
      <c r="D47" s="156" t="s">
        <v>344</v>
      </c>
      <c r="E47" s="156">
        <v>50.29</v>
      </c>
      <c r="F47" s="156">
        <v>50.07</v>
      </c>
      <c r="G47" s="156">
        <v>48.95</v>
      </c>
      <c r="H47" s="156">
        <v>48.31</v>
      </c>
      <c r="I47" s="156">
        <v>48.21</v>
      </c>
      <c r="J47" s="156">
        <v>48.09</v>
      </c>
      <c r="K47" s="156" t="s">
        <v>344</v>
      </c>
      <c r="L47" s="156" t="s">
        <v>344</v>
      </c>
      <c r="M47" s="158"/>
      <c r="N47" s="158"/>
      <c r="O47" s="158"/>
      <c r="P47" s="158"/>
    </row>
    <row r="48" ht="13.5" hidden="1" customHeight="1" spans="1:16">
      <c r="A48" s="156" t="s">
        <v>389</v>
      </c>
      <c r="B48" s="156">
        <v>50.21</v>
      </c>
      <c r="C48" s="156">
        <v>48.96</v>
      </c>
      <c r="D48" s="156" t="s">
        <v>344</v>
      </c>
      <c r="E48" s="156" t="s">
        <v>344</v>
      </c>
      <c r="F48" s="156">
        <v>51.29</v>
      </c>
      <c r="G48" s="156">
        <v>49.38</v>
      </c>
      <c r="H48" s="156">
        <v>49.88</v>
      </c>
      <c r="I48" s="156">
        <v>50.12</v>
      </c>
      <c r="J48" s="156">
        <v>47.59</v>
      </c>
      <c r="K48" s="156" t="s">
        <v>344</v>
      </c>
      <c r="L48" s="156" t="s">
        <v>344</v>
      </c>
      <c r="M48" s="158"/>
      <c r="N48" s="158"/>
      <c r="O48" s="158"/>
      <c r="P48" s="158"/>
    </row>
    <row r="49" ht="13.5" hidden="1" customHeight="1" spans="1:16">
      <c r="A49" s="156" t="s">
        <v>390</v>
      </c>
      <c r="B49" s="156">
        <v>49.8</v>
      </c>
      <c r="C49" s="156">
        <v>52.54</v>
      </c>
      <c r="D49" s="156">
        <v>53.81</v>
      </c>
      <c r="E49" s="156">
        <v>50.65</v>
      </c>
      <c r="F49" s="156">
        <v>47.72</v>
      </c>
      <c r="G49" s="156">
        <v>47.89</v>
      </c>
      <c r="H49" s="156">
        <v>48.82</v>
      </c>
      <c r="I49" s="156">
        <v>47.88</v>
      </c>
      <c r="J49" s="156">
        <v>47.93</v>
      </c>
      <c r="K49" s="156">
        <v>53.02</v>
      </c>
      <c r="L49" s="156">
        <v>51.42</v>
      </c>
      <c r="M49" s="158"/>
      <c r="N49" s="158"/>
      <c r="O49" s="158"/>
      <c r="P49" s="158"/>
    </row>
    <row r="50" ht="13.5" hidden="1" customHeight="1" spans="1:16">
      <c r="A50" s="156" t="s">
        <v>391</v>
      </c>
      <c r="B50" s="156">
        <v>49.37</v>
      </c>
      <c r="C50" s="156">
        <v>51.55</v>
      </c>
      <c r="D50" s="156" t="s">
        <v>344</v>
      </c>
      <c r="E50" s="156" t="s">
        <v>344</v>
      </c>
      <c r="F50" s="156">
        <v>46.74</v>
      </c>
      <c r="G50" s="156">
        <v>45.17</v>
      </c>
      <c r="H50" s="156">
        <v>45.15</v>
      </c>
      <c r="I50" s="156">
        <v>45.89</v>
      </c>
      <c r="J50" s="156">
        <v>45.91</v>
      </c>
      <c r="K50" s="156" t="s">
        <v>344</v>
      </c>
      <c r="L50" s="156" t="s">
        <v>344</v>
      </c>
      <c r="M50" s="158"/>
      <c r="N50" s="158"/>
      <c r="O50" s="158"/>
      <c r="P50" s="158"/>
    </row>
    <row r="51" ht="13.5" hidden="1" customHeight="1" spans="1:16">
      <c r="A51" s="156" t="s">
        <v>392</v>
      </c>
      <c r="B51" s="156">
        <v>49.26</v>
      </c>
      <c r="C51" s="156">
        <v>49.41</v>
      </c>
      <c r="D51" s="156">
        <v>46.57</v>
      </c>
      <c r="E51" s="156">
        <v>45.43</v>
      </c>
      <c r="F51" s="156">
        <v>49.53</v>
      </c>
      <c r="G51" s="156">
        <v>49.1</v>
      </c>
      <c r="H51" s="156">
        <v>48.79</v>
      </c>
      <c r="I51" s="156">
        <v>49.14</v>
      </c>
      <c r="J51" s="156">
        <v>49.12</v>
      </c>
      <c r="K51" s="156">
        <v>49.25</v>
      </c>
      <c r="L51" s="156">
        <v>46.16</v>
      </c>
      <c r="M51" s="158"/>
      <c r="N51" s="158"/>
      <c r="O51" s="158"/>
      <c r="P51" s="158"/>
    </row>
    <row r="52" ht="13.5" hidden="1" customHeight="1" spans="1:16">
      <c r="A52" s="156" t="s">
        <v>393</v>
      </c>
      <c r="B52" s="156">
        <v>48.99</v>
      </c>
      <c r="C52" s="156">
        <v>47.6</v>
      </c>
      <c r="D52" s="156" t="s">
        <v>344</v>
      </c>
      <c r="E52" s="156">
        <v>47.8</v>
      </c>
      <c r="F52" s="156">
        <v>46.07</v>
      </c>
      <c r="G52" s="156">
        <v>46.22</v>
      </c>
      <c r="H52" s="156">
        <v>48.09</v>
      </c>
      <c r="I52" s="156">
        <v>46.58</v>
      </c>
      <c r="J52" s="156">
        <v>45.06</v>
      </c>
      <c r="K52" s="156" t="s">
        <v>344</v>
      </c>
      <c r="L52" s="156" t="s">
        <v>344</v>
      </c>
      <c r="M52" s="158"/>
      <c r="N52" s="158"/>
      <c r="O52" s="158"/>
      <c r="P52" s="158"/>
    </row>
    <row r="53" ht="13.5" hidden="1" customHeight="1" spans="1:16">
      <c r="A53" s="156" t="s">
        <v>394</v>
      </c>
      <c r="B53" s="156">
        <v>48.87</v>
      </c>
      <c r="C53" s="156">
        <v>47.79</v>
      </c>
      <c r="D53" s="156">
        <v>46.18</v>
      </c>
      <c r="E53" s="156">
        <v>45.42</v>
      </c>
      <c r="F53" s="156">
        <v>47.78</v>
      </c>
      <c r="G53" s="156">
        <v>45.91</v>
      </c>
      <c r="H53" s="156">
        <v>46.46</v>
      </c>
      <c r="I53" s="156">
        <v>46.71</v>
      </c>
      <c r="J53" s="156">
        <v>46.34</v>
      </c>
      <c r="K53" s="156">
        <v>44.46</v>
      </c>
      <c r="L53" s="156">
        <v>44.49</v>
      </c>
      <c r="M53" s="158"/>
      <c r="N53" s="158"/>
      <c r="O53" s="158"/>
      <c r="P53" s="158"/>
    </row>
    <row r="54" ht="13.5" hidden="1" customHeight="1" spans="1:16">
      <c r="A54" s="156" t="s">
        <v>395</v>
      </c>
      <c r="B54" s="156">
        <v>48.59</v>
      </c>
      <c r="C54" s="156">
        <v>48.38</v>
      </c>
      <c r="D54" s="156">
        <v>52.42</v>
      </c>
      <c r="E54" s="156" t="s">
        <v>344</v>
      </c>
      <c r="F54" s="156">
        <v>50.96</v>
      </c>
      <c r="G54" s="156">
        <v>48.04</v>
      </c>
      <c r="H54" s="156">
        <v>49.03</v>
      </c>
      <c r="I54" s="156">
        <v>47.37</v>
      </c>
      <c r="J54" s="156">
        <v>49.88</v>
      </c>
      <c r="K54" s="156" t="s">
        <v>344</v>
      </c>
      <c r="L54" s="156" t="s">
        <v>344</v>
      </c>
      <c r="M54" s="158"/>
      <c r="N54" s="158"/>
      <c r="O54" s="158"/>
      <c r="P54" s="158"/>
    </row>
    <row r="55" ht="13.5" hidden="1" customHeight="1" spans="1:16">
      <c r="A55" s="156" t="s">
        <v>396</v>
      </c>
      <c r="B55" s="156">
        <v>48.44</v>
      </c>
      <c r="C55" s="156" t="s">
        <v>344</v>
      </c>
      <c r="D55" s="156" t="s">
        <v>344</v>
      </c>
      <c r="E55" s="156" t="s">
        <v>344</v>
      </c>
      <c r="F55" s="156">
        <v>52.38</v>
      </c>
      <c r="G55" s="156">
        <v>50.34</v>
      </c>
      <c r="H55" s="156">
        <v>47.22</v>
      </c>
      <c r="I55" s="156">
        <v>44.71</v>
      </c>
      <c r="J55" s="156">
        <v>47.14</v>
      </c>
      <c r="K55" s="156" t="s">
        <v>344</v>
      </c>
      <c r="L55" s="156" t="s">
        <v>344</v>
      </c>
      <c r="M55" s="158"/>
      <c r="N55" s="158"/>
      <c r="O55" s="158"/>
      <c r="P55" s="158"/>
    </row>
    <row r="56" ht="13.5" hidden="1" customHeight="1" spans="1:16">
      <c r="A56" s="156" t="s">
        <v>397</v>
      </c>
      <c r="B56" s="156">
        <v>48.28</v>
      </c>
      <c r="C56" s="156">
        <v>45.2</v>
      </c>
      <c r="D56" s="156">
        <v>46.77</v>
      </c>
      <c r="E56" s="156">
        <v>42.63</v>
      </c>
      <c r="F56" s="156">
        <v>46.08</v>
      </c>
      <c r="G56" s="156">
        <v>43.85</v>
      </c>
      <c r="H56" s="156">
        <v>42.76</v>
      </c>
      <c r="I56" s="156">
        <v>43.51</v>
      </c>
      <c r="J56" s="156">
        <v>44.36</v>
      </c>
      <c r="K56" s="156">
        <v>41.9</v>
      </c>
      <c r="L56" s="156">
        <v>41.78</v>
      </c>
      <c r="M56" s="158"/>
      <c r="N56" s="158"/>
      <c r="O56" s="158"/>
      <c r="P56" s="158"/>
    </row>
    <row r="57" ht="13.5" hidden="1" customHeight="1" spans="1:16">
      <c r="A57" s="156" t="s">
        <v>398</v>
      </c>
      <c r="B57" s="156">
        <v>48.19</v>
      </c>
      <c r="C57" s="156">
        <v>46.1</v>
      </c>
      <c r="D57" s="156" t="s">
        <v>344</v>
      </c>
      <c r="E57" s="156" t="s">
        <v>344</v>
      </c>
      <c r="F57" s="156" t="s">
        <v>344</v>
      </c>
      <c r="G57" s="156" t="s">
        <v>344</v>
      </c>
      <c r="H57" s="156" t="s">
        <v>344</v>
      </c>
      <c r="I57" s="156" t="s">
        <v>344</v>
      </c>
      <c r="J57" s="156" t="s">
        <v>344</v>
      </c>
      <c r="K57" s="156" t="s">
        <v>344</v>
      </c>
      <c r="L57" s="156" t="s">
        <v>344</v>
      </c>
      <c r="M57" s="158"/>
      <c r="N57" s="158"/>
      <c r="O57" s="158"/>
      <c r="P57" s="158"/>
    </row>
    <row r="58" ht="13.5" hidden="1" customHeight="1" spans="1:16">
      <c r="A58" s="156" t="s">
        <v>399</v>
      </c>
      <c r="B58" s="156">
        <v>47.52</v>
      </c>
      <c r="C58" s="156">
        <v>40.57</v>
      </c>
      <c r="D58" s="156" t="s">
        <v>344</v>
      </c>
      <c r="E58" s="156" t="s">
        <v>344</v>
      </c>
      <c r="F58" s="156">
        <v>43.95</v>
      </c>
      <c r="G58" s="156">
        <v>44.83</v>
      </c>
      <c r="H58" s="156">
        <v>44.14</v>
      </c>
      <c r="I58" s="156">
        <v>43.66</v>
      </c>
      <c r="J58" s="156">
        <v>45.62</v>
      </c>
      <c r="K58" s="156" t="s">
        <v>344</v>
      </c>
      <c r="L58" s="156" t="s">
        <v>344</v>
      </c>
      <c r="M58" s="158"/>
      <c r="N58" s="158"/>
      <c r="O58" s="158"/>
      <c r="P58" s="158"/>
    </row>
    <row r="59" ht="13.5" hidden="1" customHeight="1" spans="1:16">
      <c r="A59" s="156" t="s">
        <v>400</v>
      </c>
      <c r="B59" s="156">
        <v>47.41</v>
      </c>
      <c r="C59" s="156">
        <v>49.77</v>
      </c>
      <c r="D59" s="156">
        <v>50.9</v>
      </c>
      <c r="E59" s="156">
        <v>52.73</v>
      </c>
      <c r="F59" s="156">
        <v>49.54</v>
      </c>
      <c r="G59" s="156">
        <v>49.04</v>
      </c>
      <c r="H59" s="156">
        <v>48.21</v>
      </c>
      <c r="I59" s="156">
        <v>46.86</v>
      </c>
      <c r="J59" s="156">
        <v>47.19</v>
      </c>
      <c r="K59" s="156">
        <v>51.07</v>
      </c>
      <c r="L59" s="156" t="s">
        <v>344</v>
      </c>
      <c r="M59" s="158"/>
      <c r="N59" s="158"/>
      <c r="O59" s="158"/>
      <c r="P59" s="158"/>
    </row>
    <row r="60" ht="13.5" hidden="1" customHeight="1" spans="1:16">
      <c r="A60" s="156" t="s">
        <v>401</v>
      </c>
      <c r="B60" s="156">
        <v>47.38</v>
      </c>
      <c r="C60" s="156">
        <v>46.45</v>
      </c>
      <c r="D60" s="156">
        <v>45.63</v>
      </c>
      <c r="E60" s="156">
        <v>47.53</v>
      </c>
      <c r="F60" s="156">
        <v>44.93</v>
      </c>
      <c r="G60" s="156">
        <v>43.52</v>
      </c>
      <c r="H60" s="156">
        <v>43.13</v>
      </c>
      <c r="I60" s="156">
        <v>43.25</v>
      </c>
      <c r="J60" s="156">
        <v>43.48</v>
      </c>
      <c r="K60" s="156">
        <v>44.72</v>
      </c>
      <c r="L60" s="156" t="s">
        <v>344</v>
      </c>
      <c r="M60" s="158"/>
      <c r="N60" s="158"/>
      <c r="O60" s="158"/>
      <c r="P60" s="158"/>
    </row>
    <row r="61" ht="13.5" hidden="1" customHeight="1" spans="1:16">
      <c r="A61" s="156" t="s">
        <v>402</v>
      </c>
      <c r="B61" s="156">
        <v>46.71</v>
      </c>
      <c r="C61" s="156">
        <v>44.74</v>
      </c>
      <c r="D61" s="156">
        <v>47.04</v>
      </c>
      <c r="E61" s="156">
        <v>45.53</v>
      </c>
      <c r="F61" s="156">
        <v>44.55</v>
      </c>
      <c r="G61" s="156">
        <v>43.64</v>
      </c>
      <c r="H61" s="156">
        <v>44.28</v>
      </c>
      <c r="I61" s="156">
        <v>44.97</v>
      </c>
      <c r="J61" s="156">
        <v>44.49</v>
      </c>
      <c r="K61" s="156" t="s">
        <v>344</v>
      </c>
      <c r="L61" s="156" t="s">
        <v>344</v>
      </c>
      <c r="M61" s="158"/>
      <c r="N61" s="158"/>
      <c r="O61" s="158"/>
      <c r="P61" s="158"/>
    </row>
    <row r="62" ht="13.5" hidden="1" customHeight="1" spans="1:16">
      <c r="A62" s="156" t="s">
        <v>403</v>
      </c>
      <c r="B62" s="156">
        <v>46.03</v>
      </c>
      <c r="C62" s="156">
        <v>47.41</v>
      </c>
      <c r="D62" s="156" t="s">
        <v>344</v>
      </c>
      <c r="E62" s="156">
        <v>47.03</v>
      </c>
      <c r="F62" s="156">
        <v>46.44</v>
      </c>
      <c r="G62" s="156">
        <v>45.25</v>
      </c>
      <c r="H62" s="156">
        <v>45.71</v>
      </c>
      <c r="I62" s="156">
        <v>45.5</v>
      </c>
      <c r="J62" s="156">
        <v>45</v>
      </c>
      <c r="K62" s="156" t="s">
        <v>344</v>
      </c>
      <c r="L62" s="156" t="s">
        <v>344</v>
      </c>
      <c r="M62" s="158"/>
      <c r="N62" s="158"/>
      <c r="O62" s="158"/>
      <c r="P62" s="158"/>
    </row>
    <row r="63" ht="13.5" hidden="1" customHeight="1" spans="1:16">
      <c r="A63" s="156" t="s">
        <v>404</v>
      </c>
      <c r="B63" s="156">
        <v>45.68</v>
      </c>
      <c r="C63" s="156">
        <v>44.36</v>
      </c>
      <c r="D63" s="156" t="s">
        <v>344</v>
      </c>
      <c r="E63" s="156" t="s">
        <v>344</v>
      </c>
      <c r="F63" s="156">
        <v>42.39</v>
      </c>
      <c r="G63" s="156">
        <v>41.34</v>
      </c>
      <c r="H63" s="156">
        <v>42.39</v>
      </c>
      <c r="I63" s="156">
        <v>41.39</v>
      </c>
      <c r="J63" s="156">
        <v>44.62</v>
      </c>
      <c r="K63" s="156" t="s">
        <v>344</v>
      </c>
      <c r="L63" s="156" t="s">
        <v>344</v>
      </c>
      <c r="M63" s="158"/>
      <c r="N63" s="158"/>
      <c r="O63" s="158"/>
      <c r="P63" s="158"/>
    </row>
    <row r="64" ht="13.5" hidden="1" customHeight="1" spans="1:16">
      <c r="A64" s="156" t="s">
        <v>405</v>
      </c>
      <c r="B64" s="156">
        <v>43.22</v>
      </c>
      <c r="C64" s="156" t="s">
        <v>344</v>
      </c>
      <c r="D64" s="156" t="s">
        <v>344</v>
      </c>
      <c r="E64" s="156" t="s">
        <v>344</v>
      </c>
      <c r="F64" s="156">
        <v>41.74</v>
      </c>
      <c r="G64" s="156">
        <v>42.54</v>
      </c>
      <c r="H64" s="156">
        <v>43.1</v>
      </c>
      <c r="I64" s="156">
        <v>42.72</v>
      </c>
      <c r="J64" s="156">
        <v>42.61</v>
      </c>
      <c r="K64" s="156" t="s">
        <v>344</v>
      </c>
      <c r="L64" s="156" t="s">
        <v>344</v>
      </c>
      <c r="M64" s="158"/>
      <c r="N64" s="158"/>
      <c r="O64" s="158"/>
      <c r="P64" s="158"/>
    </row>
    <row r="65" ht="13.5" hidden="1" customHeight="1" spans="1:16">
      <c r="A65" s="156" t="s">
        <v>406</v>
      </c>
      <c r="B65" s="156">
        <v>42.27</v>
      </c>
      <c r="C65" s="156">
        <v>42.13</v>
      </c>
      <c r="D65" s="156">
        <v>42.24</v>
      </c>
      <c r="E65" s="156">
        <v>41.97</v>
      </c>
      <c r="F65" s="156">
        <v>43.15</v>
      </c>
      <c r="G65" s="156" t="s">
        <v>344</v>
      </c>
      <c r="H65" s="156" t="s">
        <v>344</v>
      </c>
      <c r="I65" s="156" t="s">
        <v>344</v>
      </c>
      <c r="J65" s="156" t="s">
        <v>344</v>
      </c>
      <c r="K65" s="156" t="s">
        <v>344</v>
      </c>
      <c r="L65" s="156">
        <v>39.27</v>
      </c>
      <c r="M65" s="158"/>
      <c r="N65" s="158"/>
      <c r="O65" s="158"/>
      <c r="P65" s="158"/>
    </row>
    <row r="66" ht="13.5" hidden="1" customHeight="1" spans="1:16">
      <c r="A66" s="159" t="s">
        <v>200</v>
      </c>
      <c r="B66" s="159" t="s">
        <v>344</v>
      </c>
      <c r="C66" s="159" t="s">
        <v>344</v>
      </c>
      <c r="D66" s="159" t="s">
        <v>344</v>
      </c>
      <c r="E66" s="159">
        <v>68.1</v>
      </c>
      <c r="F66" s="159">
        <v>59.28</v>
      </c>
      <c r="G66" s="159">
        <v>62.65</v>
      </c>
      <c r="H66" s="159">
        <v>64.59</v>
      </c>
      <c r="I66" s="159">
        <v>64.8</v>
      </c>
      <c r="J66" s="159">
        <v>70.81</v>
      </c>
      <c r="K66" s="159" t="s">
        <v>344</v>
      </c>
      <c r="L66" s="159" t="s">
        <v>344</v>
      </c>
      <c r="M66" s="158"/>
      <c r="N66" s="158"/>
      <c r="O66" s="158"/>
      <c r="P66" s="158"/>
    </row>
    <row r="67" ht="15.6" hidden="1" spans="1:16">
      <c r="A67" s="159" t="s">
        <v>407</v>
      </c>
      <c r="B67" s="159" t="s">
        <v>344</v>
      </c>
      <c r="C67" s="159" t="s">
        <v>344</v>
      </c>
      <c r="D67" s="159" t="s">
        <v>344</v>
      </c>
      <c r="E67" s="159" t="s">
        <v>344</v>
      </c>
      <c r="F67" s="150">
        <v>49.77</v>
      </c>
      <c r="G67" s="159" t="s">
        <v>344</v>
      </c>
      <c r="H67" s="150">
        <v>51.69</v>
      </c>
      <c r="I67" s="150">
        <v>51.91</v>
      </c>
      <c r="J67" s="150">
        <v>49.48</v>
      </c>
      <c r="K67" s="159" t="s">
        <v>344</v>
      </c>
      <c r="L67" s="159" t="s">
        <v>344</v>
      </c>
      <c r="M67" s="158"/>
      <c r="N67" s="158"/>
      <c r="O67" s="158"/>
      <c r="P67" s="158"/>
    </row>
    <row r="68" s="151" customFormat="1" ht="15.6" hidden="1" spans="1:16">
      <c r="A68" s="159" t="s">
        <v>222</v>
      </c>
      <c r="B68" s="159"/>
      <c r="C68" s="159">
        <v>72.95</v>
      </c>
      <c r="D68" s="158"/>
      <c r="E68" s="158"/>
      <c r="F68" s="158"/>
      <c r="G68" s="158"/>
      <c r="H68" s="158"/>
      <c r="I68" s="158"/>
      <c r="J68" s="158"/>
      <c r="K68" s="158"/>
      <c r="L68" s="158"/>
      <c r="M68" s="158"/>
      <c r="N68" s="158"/>
      <c r="O68" s="158"/>
      <c r="P68" s="158"/>
    </row>
    <row r="69" ht="13.5" hidden="1" customHeight="1" spans="1:16">
      <c r="A69" s="158"/>
      <c r="B69" s="158"/>
      <c r="C69" s="158"/>
      <c r="D69" s="158"/>
      <c r="E69" s="158"/>
      <c r="F69" s="158"/>
      <c r="G69" s="158"/>
      <c r="H69" s="158"/>
      <c r="I69" s="158"/>
      <c r="J69" s="158"/>
      <c r="K69" s="158"/>
      <c r="L69" s="158"/>
      <c r="M69" s="158"/>
      <c r="N69" s="158"/>
      <c r="O69" s="158"/>
      <c r="P69" s="158"/>
    </row>
    <row r="70" ht="13.5" hidden="1" customHeight="1" spans="1:16">
      <c r="A70" s="158"/>
      <c r="B70" s="158"/>
      <c r="C70" s="158"/>
      <c r="D70" s="158"/>
      <c r="E70" s="158"/>
      <c r="F70" s="158"/>
      <c r="G70" s="158"/>
      <c r="H70" s="158"/>
      <c r="I70" s="158"/>
      <c r="J70" s="158"/>
      <c r="K70" s="158"/>
      <c r="L70" s="158"/>
      <c r="M70" s="158"/>
      <c r="N70" s="158"/>
      <c r="O70" s="158"/>
      <c r="P70" s="158"/>
    </row>
    <row r="71" s="152" customFormat="1" ht="15.6" spans="1:48">
      <c r="A71" s="152" t="s">
        <v>341</v>
      </c>
      <c r="B71" s="161">
        <v>45901.3338310185</v>
      </c>
      <c r="F71" s="161">
        <v>45870.3338310185</v>
      </c>
      <c r="J71" s="161">
        <v>45839.3338310185</v>
      </c>
      <c r="N71" s="161">
        <v>45809.3338310185</v>
      </c>
      <c r="R71" s="161">
        <v>45778.3338310185</v>
      </c>
      <c r="V71" s="161">
        <v>45748.3338310185</v>
      </c>
      <c r="Z71" s="161">
        <v>45717.3338310185</v>
      </c>
      <c r="AD71" s="161">
        <v>45689.3338310185</v>
      </c>
      <c r="AH71" s="161">
        <v>45658.3338310185</v>
      </c>
      <c r="AL71" s="161">
        <v>45627.3338310185</v>
      </c>
      <c r="AN71" s="161">
        <v>45597.3338310185</v>
      </c>
      <c r="AR71" s="161">
        <v>45566.3338310185</v>
      </c>
      <c r="AV71" s="161">
        <v>45536.3338310185</v>
      </c>
    </row>
    <row r="72" s="152" customFormat="1" ht="15.6" spans="2:51">
      <c r="B72" s="152" t="s">
        <v>342</v>
      </c>
      <c r="C72" s="152" t="s">
        <v>408</v>
      </c>
      <c r="D72" s="152" t="s">
        <v>409</v>
      </c>
      <c r="E72" s="152" t="s">
        <v>410</v>
      </c>
      <c r="F72" s="152" t="s">
        <v>342</v>
      </c>
      <c r="G72" s="152" t="s">
        <v>408</v>
      </c>
      <c r="H72" s="152" t="s">
        <v>409</v>
      </c>
      <c r="I72" s="152" t="s">
        <v>410</v>
      </c>
      <c r="J72" s="152" t="s">
        <v>342</v>
      </c>
      <c r="K72" s="152" t="s">
        <v>408</v>
      </c>
      <c r="L72" s="152" t="s">
        <v>409</v>
      </c>
      <c r="M72" s="152" t="s">
        <v>410</v>
      </c>
      <c r="N72" s="152" t="s">
        <v>342</v>
      </c>
      <c r="O72" s="152" t="s">
        <v>408</v>
      </c>
      <c r="P72" s="152" t="s">
        <v>409</v>
      </c>
      <c r="Q72" s="152" t="s">
        <v>410</v>
      </c>
      <c r="R72" s="152" t="s">
        <v>342</v>
      </c>
      <c r="S72" s="152" t="s">
        <v>408</v>
      </c>
      <c r="T72" s="152" t="s">
        <v>409</v>
      </c>
      <c r="U72" s="152" t="s">
        <v>410</v>
      </c>
      <c r="V72" s="152" t="s">
        <v>342</v>
      </c>
      <c r="W72" s="152" t="s">
        <v>408</v>
      </c>
      <c r="X72" s="152" t="s">
        <v>409</v>
      </c>
      <c r="Y72" s="152" t="s">
        <v>410</v>
      </c>
      <c r="Z72" s="152" t="s">
        <v>342</v>
      </c>
      <c r="AA72" s="152" t="s">
        <v>408</v>
      </c>
      <c r="AB72" s="152" t="s">
        <v>409</v>
      </c>
      <c r="AC72" s="152" t="s">
        <v>410</v>
      </c>
      <c r="AD72" s="152" t="s">
        <v>342</v>
      </c>
      <c r="AE72" s="152" t="s">
        <v>408</v>
      </c>
      <c r="AF72" s="152" t="s">
        <v>409</v>
      </c>
      <c r="AG72" s="152" t="s">
        <v>410</v>
      </c>
      <c r="AH72" s="152" t="s">
        <v>342</v>
      </c>
      <c r="AI72" s="152" t="s">
        <v>408</v>
      </c>
      <c r="AJ72" s="152" t="s">
        <v>409</v>
      </c>
      <c r="AK72" s="152" t="s">
        <v>410</v>
      </c>
      <c r="AL72" s="152" t="s">
        <v>342</v>
      </c>
      <c r="AM72" s="152" t="s">
        <v>408</v>
      </c>
      <c r="AN72" s="152" t="s">
        <v>342</v>
      </c>
      <c r="AO72" s="152" t="s">
        <v>408</v>
      </c>
      <c r="AP72" s="152" t="s">
        <v>409</v>
      </c>
      <c r="AQ72" s="152" t="s">
        <v>410</v>
      </c>
      <c r="AR72" s="152" t="s">
        <v>342</v>
      </c>
      <c r="AS72" s="152" t="s">
        <v>408</v>
      </c>
      <c r="AT72" s="152" t="s">
        <v>409</v>
      </c>
      <c r="AU72" s="152" t="s">
        <v>410</v>
      </c>
      <c r="AV72" s="152" t="s">
        <v>342</v>
      </c>
      <c r="AW72" s="152" t="s">
        <v>408</v>
      </c>
      <c r="AX72" s="152" t="s">
        <v>409</v>
      </c>
      <c r="AY72" s="152" t="s">
        <v>410</v>
      </c>
    </row>
    <row r="73" s="152" customFormat="1" ht="13.5" customHeight="1" spans="1:51">
      <c r="A73" s="152" t="s">
        <v>198</v>
      </c>
      <c r="B73" s="152">
        <v>56.77</v>
      </c>
      <c r="C73" s="152">
        <v>4124</v>
      </c>
      <c r="D73" s="152">
        <v>45698</v>
      </c>
      <c r="E73" s="152" t="s">
        <v>411</v>
      </c>
      <c r="F73" s="152">
        <v>57.85</v>
      </c>
      <c r="G73" s="152">
        <v>4007</v>
      </c>
      <c r="H73" s="152">
        <v>45995</v>
      </c>
      <c r="I73" s="152" t="s">
        <v>412</v>
      </c>
      <c r="J73" s="152">
        <v>58.76</v>
      </c>
      <c r="K73" s="152">
        <v>3877</v>
      </c>
      <c r="L73" s="152">
        <v>46214</v>
      </c>
      <c r="M73" s="152" t="s">
        <v>413</v>
      </c>
      <c r="N73" s="152">
        <v>58.65</v>
      </c>
      <c r="O73" s="152">
        <v>3819</v>
      </c>
      <c r="P73" s="152">
        <v>46464</v>
      </c>
      <c r="Q73" s="152" t="s">
        <v>414</v>
      </c>
      <c r="R73" s="152">
        <v>56.64</v>
      </c>
      <c r="S73" s="152">
        <v>3913</v>
      </c>
      <c r="T73" s="152">
        <v>46662</v>
      </c>
      <c r="U73" s="152" t="s">
        <v>415</v>
      </c>
      <c r="V73" s="152">
        <v>56.05</v>
      </c>
      <c r="W73" s="152">
        <v>3959</v>
      </c>
      <c r="X73" s="152">
        <v>46681</v>
      </c>
      <c r="Y73" s="152" t="s">
        <v>416</v>
      </c>
      <c r="Z73" s="152">
        <v>55.26</v>
      </c>
      <c r="AA73" s="152">
        <v>3949</v>
      </c>
      <c r="AB73" s="152">
        <v>46945</v>
      </c>
      <c r="AC73" s="152" t="s">
        <v>417</v>
      </c>
      <c r="AD73" s="152">
        <v>55.89</v>
      </c>
      <c r="AE73" s="152">
        <v>3882</v>
      </c>
      <c r="AF73" s="152">
        <v>46966</v>
      </c>
      <c r="AG73" s="152" t="s">
        <v>418</v>
      </c>
      <c r="AH73" s="152">
        <v>58.19</v>
      </c>
      <c r="AI73" s="152">
        <v>3905</v>
      </c>
      <c r="AJ73" s="152">
        <v>47126</v>
      </c>
      <c r="AK73" s="152" t="s">
        <v>419</v>
      </c>
      <c r="AL73" s="152">
        <v>53.42</v>
      </c>
      <c r="AM73" s="152">
        <v>4313</v>
      </c>
      <c r="AN73" s="152">
        <v>53.7</v>
      </c>
      <c r="AO73" s="152">
        <v>4356</v>
      </c>
      <c r="AP73" s="152">
        <v>46632</v>
      </c>
      <c r="AQ73" s="152" t="s">
        <v>420</v>
      </c>
      <c r="AR73" s="152">
        <v>53.59</v>
      </c>
      <c r="AS73" s="152">
        <v>4384</v>
      </c>
      <c r="AT73" s="152">
        <v>46372</v>
      </c>
      <c r="AU73" s="152" t="s">
        <v>421</v>
      </c>
      <c r="AV73" s="152">
        <v>54.1</v>
      </c>
      <c r="AW73" s="152">
        <v>4387</v>
      </c>
      <c r="AX73" s="152">
        <v>47808</v>
      </c>
      <c r="AY73" s="152" t="s">
        <v>422</v>
      </c>
    </row>
    <row r="74" s="152" customFormat="1" ht="13.5" customHeight="1" spans="1:51">
      <c r="A74" s="152" t="s">
        <v>224</v>
      </c>
      <c r="B74" s="152">
        <v>65.45</v>
      </c>
      <c r="C74" s="152">
        <v>3425</v>
      </c>
      <c r="D74" s="152">
        <v>43692</v>
      </c>
      <c r="E74" s="152" t="s">
        <v>423</v>
      </c>
      <c r="F74" s="152">
        <v>67.73</v>
      </c>
      <c r="G74" s="152">
        <v>3261</v>
      </c>
      <c r="H74" s="152">
        <v>44420</v>
      </c>
      <c r="I74" s="152" t="s">
        <v>424</v>
      </c>
      <c r="J74" s="152">
        <v>69.67</v>
      </c>
      <c r="K74" s="152">
        <v>2946</v>
      </c>
      <c r="L74" s="152">
        <v>45080</v>
      </c>
      <c r="M74" s="152" t="s">
        <v>425</v>
      </c>
      <c r="N74" s="152">
        <v>71.96</v>
      </c>
      <c r="O74" s="152">
        <v>2737</v>
      </c>
      <c r="P74" s="152">
        <v>45346</v>
      </c>
      <c r="Q74" s="152" t="s">
        <v>426</v>
      </c>
      <c r="R74" s="152">
        <v>69.78</v>
      </c>
      <c r="S74" s="152">
        <v>2878</v>
      </c>
      <c r="T74" s="152">
        <v>46483</v>
      </c>
      <c r="U74" s="152" t="s">
        <v>427</v>
      </c>
      <c r="V74" s="152">
        <v>71.12</v>
      </c>
      <c r="W74" s="152">
        <v>2957</v>
      </c>
      <c r="X74" s="152">
        <v>46507</v>
      </c>
      <c r="Y74" s="152" t="s">
        <v>428</v>
      </c>
      <c r="Z74" s="152">
        <v>65.41</v>
      </c>
      <c r="AA74" s="152">
        <v>3469</v>
      </c>
      <c r="AB74" s="152">
        <v>46720</v>
      </c>
      <c r="AC74" s="152" t="s">
        <v>429</v>
      </c>
      <c r="AD74" s="152">
        <v>62.44</v>
      </c>
      <c r="AE74" s="152">
        <v>3410</v>
      </c>
      <c r="AF74" s="152">
        <v>46542</v>
      </c>
      <c r="AG74" s="152" t="s">
        <v>430</v>
      </c>
      <c r="AH74" s="152">
        <v>64.53</v>
      </c>
      <c r="AI74" s="152">
        <v>3115</v>
      </c>
      <c r="AJ74" s="152">
        <v>47243</v>
      </c>
      <c r="AK74" s="152" t="s">
        <v>431</v>
      </c>
      <c r="AL74" s="152">
        <v>51.51</v>
      </c>
      <c r="AM74" s="152">
        <v>3964</v>
      </c>
      <c r="AN74" s="152">
        <v>51.06</v>
      </c>
      <c r="AO74" s="152">
        <v>3820</v>
      </c>
      <c r="AP74" s="152">
        <v>47305</v>
      </c>
      <c r="AQ74" s="152" t="s">
        <v>432</v>
      </c>
      <c r="AR74" s="152">
        <v>49.83</v>
      </c>
      <c r="AS74" s="152">
        <v>3879</v>
      </c>
      <c r="AT74" s="152">
        <v>47490</v>
      </c>
      <c r="AU74" s="152" t="s">
        <v>433</v>
      </c>
      <c r="AV74" s="152">
        <v>49.61</v>
      </c>
      <c r="AW74" s="152">
        <v>3893</v>
      </c>
      <c r="AX74" s="152">
        <v>48627</v>
      </c>
      <c r="AY74" s="152" t="s">
        <v>434</v>
      </c>
    </row>
    <row r="75" s="153" customFormat="1" ht="13.5" customHeight="1" spans="1:51">
      <c r="A75" s="153" t="s">
        <v>200</v>
      </c>
      <c r="B75" s="153">
        <v>64.63</v>
      </c>
      <c r="C75" s="153">
        <v>8608</v>
      </c>
      <c r="D75" s="153">
        <v>54684</v>
      </c>
      <c r="E75" s="153" t="s">
        <v>435</v>
      </c>
      <c r="F75" s="153">
        <v>65.27</v>
      </c>
      <c r="G75" s="153">
        <v>8700</v>
      </c>
      <c r="H75" s="153">
        <v>55966</v>
      </c>
      <c r="I75" s="153" t="s">
        <v>436</v>
      </c>
      <c r="J75" s="153">
        <v>57.46</v>
      </c>
      <c r="K75" s="153">
        <v>5200</v>
      </c>
      <c r="L75" s="153">
        <v>56284</v>
      </c>
      <c r="M75" s="153" t="s">
        <v>434</v>
      </c>
      <c r="N75" s="153">
        <v>71.63</v>
      </c>
      <c r="O75" s="153">
        <v>4767</v>
      </c>
      <c r="P75" s="153">
        <v>56124</v>
      </c>
      <c r="Q75" s="153" t="s">
        <v>437</v>
      </c>
      <c r="R75" s="153">
        <v>66.56</v>
      </c>
      <c r="S75" s="153">
        <v>4328</v>
      </c>
      <c r="T75" s="153">
        <v>56192</v>
      </c>
      <c r="U75" s="153" t="s">
        <v>438</v>
      </c>
      <c r="V75" s="153">
        <v>64.84</v>
      </c>
      <c r="W75" s="153">
        <v>6266</v>
      </c>
      <c r="X75" s="153">
        <v>57958</v>
      </c>
      <c r="Y75" s="153" t="s">
        <v>439</v>
      </c>
      <c r="Z75" s="153">
        <v>65.59</v>
      </c>
      <c r="AA75" s="153">
        <v>7028</v>
      </c>
      <c r="AB75" s="153">
        <v>59065</v>
      </c>
      <c r="AC75" s="153" t="s">
        <v>440</v>
      </c>
      <c r="AD75" s="153">
        <v>61.48</v>
      </c>
      <c r="AE75" s="153">
        <v>7335</v>
      </c>
      <c r="AF75" s="153">
        <v>59338</v>
      </c>
      <c r="AG75" s="153" t="s">
        <v>441</v>
      </c>
      <c r="AH75" s="153">
        <v>54.5</v>
      </c>
      <c r="AI75" s="153">
        <v>5975</v>
      </c>
      <c r="AJ75" s="153">
        <v>61525</v>
      </c>
      <c r="AK75" s="153" t="s">
        <v>442</v>
      </c>
      <c r="AL75" s="153">
        <v>53.06</v>
      </c>
      <c r="AM75" s="153">
        <v>5717</v>
      </c>
      <c r="AN75" s="153">
        <v>57.63</v>
      </c>
      <c r="AO75" s="153">
        <v>7133</v>
      </c>
      <c r="AP75" s="153">
        <v>58912</v>
      </c>
      <c r="AQ75" s="153" t="s">
        <v>443</v>
      </c>
      <c r="AR75" s="153">
        <v>60.43</v>
      </c>
      <c r="AS75" s="153">
        <v>8220</v>
      </c>
      <c r="AT75" s="153">
        <v>60319</v>
      </c>
      <c r="AU75" s="153" t="s">
        <v>444</v>
      </c>
      <c r="AV75" s="153">
        <v>73.91</v>
      </c>
      <c r="AW75" s="153">
        <v>6688</v>
      </c>
      <c r="AX75" s="153">
        <v>58096</v>
      </c>
      <c r="AY75" s="153" t="s">
        <v>413</v>
      </c>
    </row>
    <row r="76" s="152" customFormat="1" ht="15.6" spans="1:51">
      <c r="A76" s="152" t="s">
        <v>273</v>
      </c>
      <c r="B76" s="152">
        <v>58.84</v>
      </c>
      <c r="C76" s="152">
        <v>4488</v>
      </c>
      <c r="D76" s="152">
        <v>46287</v>
      </c>
      <c r="E76" s="152" t="s">
        <v>445</v>
      </c>
      <c r="F76" s="152">
        <v>57.89</v>
      </c>
      <c r="G76" s="152">
        <v>4614</v>
      </c>
      <c r="H76" s="152">
        <v>46967</v>
      </c>
      <c r="I76" s="152" t="s">
        <v>446</v>
      </c>
      <c r="J76" s="152">
        <v>57.16</v>
      </c>
      <c r="K76" s="152">
        <v>4233</v>
      </c>
      <c r="L76" s="152">
        <v>48219</v>
      </c>
      <c r="M76" s="152" t="s">
        <v>438</v>
      </c>
      <c r="N76" s="152">
        <v>62.55</v>
      </c>
      <c r="O76" s="152">
        <v>3317</v>
      </c>
      <c r="P76" s="152">
        <v>49246</v>
      </c>
      <c r="Q76" s="152" t="s">
        <v>445</v>
      </c>
      <c r="R76" s="152">
        <v>65.78</v>
      </c>
      <c r="S76" s="152">
        <v>3175</v>
      </c>
      <c r="T76" s="152">
        <v>49008</v>
      </c>
      <c r="U76" s="152" t="s">
        <v>430</v>
      </c>
      <c r="V76" s="152">
        <v>63.5</v>
      </c>
      <c r="W76" s="152">
        <v>3428</v>
      </c>
      <c r="X76" s="152">
        <v>49430</v>
      </c>
      <c r="Y76" s="152" t="s">
        <v>447</v>
      </c>
      <c r="Z76" s="152">
        <v>56.69</v>
      </c>
      <c r="AA76" s="152">
        <v>3841</v>
      </c>
      <c r="AB76" s="152">
        <v>49424</v>
      </c>
      <c r="AC76" s="152" t="s">
        <v>448</v>
      </c>
      <c r="AD76" s="152">
        <v>58.84</v>
      </c>
      <c r="AE76" s="152">
        <v>3858</v>
      </c>
      <c r="AF76" s="152">
        <v>50198</v>
      </c>
      <c r="AG76" s="152" t="s">
        <v>449</v>
      </c>
      <c r="AH76" s="152">
        <v>62.85</v>
      </c>
      <c r="AI76" s="152">
        <v>3833</v>
      </c>
      <c r="AJ76" s="152">
        <v>50327</v>
      </c>
      <c r="AK76" s="152" t="s">
        <v>450</v>
      </c>
      <c r="AL76" s="152">
        <v>56.3</v>
      </c>
      <c r="AM76" s="152">
        <v>4192</v>
      </c>
      <c r="AN76" s="152">
        <v>55.91</v>
      </c>
      <c r="AO76" s="152">
        <v>4126</v>
      </c>
      <c r="AP76" s="152">
        <v>49409</v>
      </c>
      <c r="AQ76" s="152" t="s">
        <v>422</v>
      </c>
      <c r="AR76" s="152">
        <v>55.22</v>
      </c>
      <c r="AS76" s="152">
        <v>4053</v>
      </c>
      <c r="AT76" s="152">
        <v>49755</v>
      </c>
      <c r="AU76" s="152" t="s">
        <v>440</v>
      </c>
      <c r="AV76" s="152">
        <v>55.85</v>
      </c>
      <c r="AW76" s="152">
        <v>4188</v>
      </c>
      <c r="AX76" s="152">
        <v>49642</v>
      </c>
      <c r="AY76" s="152" t="s">
        <v>451</v>
      </c>
    </row>
    <row r="77" s="152" customFormat="1" ht="13.5" customHeight="1" spans="1:51">
      <c r="A77" s="152" t="s">
        <v>231</v>
      </c>
      <c r="B77" s="152">
        <v>65.38</v>
      </c>
      <c r="C77" s="152">
        <v>8969</v>
      </c>
      <c r="D77" s="152">
        <v>54932</v>
      </c>
      <c r="E77" s="152" t="s">
        <v>418</v>
      </c>
      <c r="F77" s="152">
        <v>64.74</v>
      </c>
      <c r="G77" s="152">
        <v>9190</v>
      </c>
      <c r="H77" s="152">
        <v>55319</v>
      </c>
      <c r="I77" s="152" t="s">
        <v>452</v>
      </c>
      <c r="J77" s="152">
        <v>66.21</v>
      </c>
      <c r="K77" s="152">
        <v>9636</v>
      </c>
      <c r="L77" s="152">
        <v>55783</v>
      </c>
      <c r="M77" s="152" t="s">
        <v>453</v>
      </c>
      <c r="N77" s="152">
        <v>64.38</v>
      </c>
      <c r="O77" s="152">
        <v>9875</v>
      </c>
      <c r="P77" s="152">
        <v>56801</v>
      </c>
      <c r="Q77" s="152" t="s">
        <v>454</v>
      </c>
      <c r="R77" s="152">
        <v>62.84</v>
      </c>
      <c r="S77" s="152">
        <v>8475</v>
      </c>
      <c r="T77" s="152">
        <v>57191</v>
      </c>
      <c r="U77" s="152" t="s">
        <v>455</v>
      </c>
      <c r="V77" s="152">
        <v>62.89</v>
      </c>
      <c r="W77" s="152">
        <v>8210</v>
      </c>
      <c r="X77" s="152">
        <v>57945</v>
      </c>
      <c r="Y77" s="152" t="s">
        <v>456</v>
      </c>
      <c r="Z77" s="152">
        <v>63.64</v>
      </c>
      <c r="AA77" s="152">
        <v>8599</v>
      </c>
      <c r="AB77" s="152">
        <v>58402</v>
      </c>
      <c r="AC77" s="152" t="s">
        <v>457</v>
      </c>
      <c r="AD77" s="152">
        <v>63.96</v>
      </c>
      <c r="AE77" s="152">
        <v>8957</v>
      </c>
      <c r="AF77" s="152">
        <v>58794</v>
      </c>
      <c r="AG77" s="152" t="s">
        <v>458</v>
      </c>
      <c r="AH77" s="152">
        <v>64.27</v>
      </c>
      <c r="AI77" s="152">
        <v>9815</v>
      </c>
      <c r="AJ77" s="152">
        <v>58848</v>
      </c>
      <c r="AK77" s="152" t="s">
        <v>459</v>
      </c>
      <c r="AL77" s="152">
        <v>64.29</v>
      </c>
      <c r="AM77" s="152">
        <v>9828</v>
      </c>
      <c r="AN77" s="152">
        <v>65.28</v>
      </c>
      <c r="AO77" s="152">
        <v>10129</v>
      </c>
      <c r="AP77" s="152">
        <v>58860</v>
      </c>
      <c r="AQ77" s="152" t="s">
        <v>460</v>
      </c>
      <c r="AR77" s="152">
        <v>64.39</v>
      </c>
      <c r="AS77" s="152">
        <v>9765</v>
      </c>
      <c r="AT77" s="152">
        <v>59178</v>
      </c>
      <c r="AU77" s="152" t="s">
        <v>458</v>
      </c>
      <c r="AV77" s="152">
        <v>65.27</v>
      </c>
      <c r="AW77" s="152">
        <v>9533</v>
      </c>
      <c r="AX77" s="152">
        <v>59658</v>
      </c>
      <c r="AY77" s="152" t="s">
        <v>461</v>
      </c>
    </row>
    <row r="78" ht="13.5" customHeight="1" spans="1:16">
      <c r="A78" s="158"/>
      <c r="B78" s="158"/>
      <c r="C78" s="158"/>
      <c r="D78" s="158"/>
      <c r="E78" s="158"/>
      <c r="F78" s="158"/>
      <c r="G78" s="158"/>
      <c r="H78" s="158"/>
      <c r="I78" s="158"/>
      <c r="J78" s="158"/>
      <c r="K78" s="158"/>
      <c r="L78" s="158"/>
      <c r="M78" s="158"/>
      <c r="N78" s="158"/>
      <c r="O78" s="158"/>
      <c r="P78" s="158"/>
    </row>
    <row r="79" ht="13.5" customHeight="1" spans="1:16">
      <c r="A79" s="158"/>
      <c r="B79" s="158"/>
      <c r="C79" s="158"/>
      <c r="D79" s="158"/>
      <c r="E79" s="158"/>
      <c r="F79" s="158"/>
      <c r="G79" s="158"/>
      <c r="H79" s="158"/>
      <c r="I79" s="158"/>
      <c r="J79" s="158"/>
      <c r="K79" s="158"/>
      <c r="L79" s="158"/>
      <c r="M79" s="158"/>
      <c r="N79" s="158"/>
      <c r="O79" s="158"/>
      <c r="P79" s="158"/>
    </row>
    <row r="80" s="154" customFormat="1" ht="15.6" spans="3:7">
      <c r="C80" s="162"/>
      <c r="D80" s="163" t="s">
        <v>187</v>
      </c>
      <c r="E80" s="163" t="s">
        <v>190</v>
      </c>
      <c r="F80" s="163" t="s">
        <v>191</v>
      </c>
      <c r="G80" s="164" t="s">
        <v>192</v>
      </c>
    </row>
    <row r="81" spans="3:7">
      <c r="C81" s="162">
        <v>1</v>
      </c>
      <c r="D81" s="163" t="s">
        <v>200</v>
      </c>
      <c r="E81" s="163">
        <v>2024</v>
      </c>
      <c r="F81" s="163" t="s">
        <v>201</v>
      </c>
      <c r="G81" s="165">
        <f>AR75</f>
        <v>60.43</v>
      </c>
    </row>
    <row r="82" spans="3:7">
      <c r="C82" s="162">
        <v>2</v>
      </c>
      <c r="D82" s="163" t="s">
        <v>200</v>
      </c>
      <c r="E82" s="163">
        <v>2024</v>
      </c>
      <c r="F82" s="163" t="s">
        <v>204</v>
      </c>
      <c r="G82" s="165">
        <f>AN75</f>
        <v>57.63</v>
      </c>
    </row>
    <row r="83" spans="3:7">
      <c r="C83" s="162">
        <v>3</v>
      </c>
      <c r="D83" s="163" t="s">
        <v>200</v>
      </c>
      <c r="E83" s="163">
        <v>2024</v>
      </c>
      <c r="F83" s="163" t="s">
        <v>199</v>
      </c>
      <c r="G83" s="165">
        <f>AL75</f>
        <v>53.06</v>
      </c>
    </row>
    <row r="84" spans="3:7">
      <c r="C84" s="162">
        <v>4</v>
      </c>
      <c r="D84" s="163" t="s">
        <v>200</v>
      </c>
      <c r="E84" s="163">
        <v>2025</v>
      </c>
      <c r="F84" s="163" t="s">
        <v>209</v>
      </c>
      <c r="G84" s="165">
        <f>AH75</f>
        <v>54.5</v>
      </c>
    </row>
    <row r="85" spans="3:7">
      <c r="C85" s="162">
        <v>5</v>
      </c>
      <c r="D85" s="163" t="s">
        <v>200</v>
      </c>
      <c r="E85" s="163">
        <v>2025</v>
      </c>
      <c r="F85" s="163" t="s">
        <v>214</v>
      </c>
      <c r="G85" s="165">
        <f>AD75</f>
        <v>61.48</v>
      </c>
    </row>
    <row r="86" spans="3:7">
      <c r="C86" s="162">
        <v>6</v>
      </c>
      <c r="D86" s="163" t="s">
        <v>200</v>
      </c>
      <c r="E86" s="163">
        <v>2025</v>
      </c>
      <c r="F86" s="163" t="s">
        <v>216</v>
      </c>
      <c r="G86" s="165">
        <f>Z75</f>
        <v>65.59</v>
      </c>
    </row>
    <row r="87" spans="3:7">
      <c r="C87" s="162">
        <v>7</v>
      </c>
      <c r="D87" s="163" t="s">
        <v>200</v>
      </c>
      <c r="E87" s="163">
        <v>2025</v>
      </c>
      <c r="F87" s="163" t="s">
        <v>218</v>
      </c>
      <c r="G87" s="165">
        <f>V75</f>
        <v>64.84</v>
      </c>
    </row>
    <row r="88" spans="3:7">
      <c r="C88" s="162">
        <v>8</v>
      </c>
      <c r="D88" s="163" t="s">
        <v>200</v>
      </c>
      <c r="E88" s="163">
        <v>2025</v>
      </c>
      <c r="F88" s="163" t="s">
        <v>220</v>
      </c>
      <c r="G88" s="165">
        <f>R75</f>
        <v>66.56</v>
      </c>
    </row>
    <row r="89" spans="3:7">
      <c r="C89" s="162">
        <v>9</v>
      </c>
      <c r="D89" s="163" t="s">
        <v>200</v>
      </c>
      <c r="E89" s="163">
        <v>2025</v>
      </c>
      <c r="F89" s="163" t="s">
        <v>219</v>
      </c>
      <c r="G89" s="165">
        <f>N75</f>
        <v>71.63</v>
      </c>
    </row>
    <row r="90" spans="3:7">
      <c r="C90" s="162">
        <v>10</v>
      </c>
      <c r="D90" s="163" t="s">
        <v>200</v>
      </c>
      <c r="E90" s="163">
        <v>2025</v>
      </c>
      <c r="F90" s="163" t="s">
        <v>217</v>
      </c>
      <c r="G90" s="165">
        <f>J75</f>
        <v>57.46</v>
      </c>
    </row>
    <row r="91" spans="3:7">
      <c r="C91" s="162">
        <v>11</v>
      </c>
      <c r="D91" s="163" t="s">
        <v>200</v>
      </c>
      <c r="E91" s="163">
        <v>2025</v>
      </c>
      <c r="F91" s="163" t="s">
        <v>215</v>
      </c>
      <c r="G91" s="165">
        <f>F75</f>
        <v>65.27</v>
      </c>
    </row>
    <row r="92" spans="3:7">
      <c r="C92" s="162">
        <v>12</v>
      </c>
      <c r="D92" s="163" t="s">
        <v>200</v>
      </c>
      <c r="E92" s="163">
        <v>2025</v>
      </c>
      <c r="F92" s="163" t="s">
        <v>213</v>
      </c>
      <c r="G92" s="165">
        <f>B75</f>
        <v>64.63</v>
      </c>
    </row>
    <row r="93" spans="3:7">
      <c r="C93" s="162"/>
      <c r="D93" s="163"/>
      <c r="E93" s="163"/>
      <c r="F93" s="163"/>
      <c r="G93" s="165">
        <f>AVERAGE(G81:G92)</f>
        <v>61.9233333333333</v>
      </c>
    </row>
    <row r="94" spans="3:7">
      <c r="C94" s="162">
        <v>1</v>
      </c>
      <c r="D94" s="163" t="s">
        <v>224</v>
      </c>
      <c r="E94" s="163">
        <v>2024</v>
      </c>
      <c r="F94" s="163" t="s">
        <v>201</v>
      </c>
      <c r="G94" s="164">
        <f>AR74</f>
        <v>49.83</v>
      </c>
    </row>
    <row r="95" spans="3:7">
      <c r="C95" s="162">
        <v>2</v>
      </c>
      <c r="D95" s="163" t="s">
        <v>224</v>
      </c>
      <c r="E95" s="163">
        <v>2024</v>
      </c>
      <c r="F95" s="163" t="s">
        <v>204</v>
      </c>
      <c r="G95" s="164">
        <f>AN74</f>
        <v>51.06</v>
      </c>
    </row>
    <row r="96" spans="3:7">
      <c r="C96" s="162">
        <v>3</v>
      </c>
      <c r="D96" s="163" t="s">
        <v>224</v>
      </c>
      <c r="E96" s="163">
        <v>2024</v>
      </c>
      <c r="F96" s="163" t="s">
        <v>199</v>
      </c>
      <c r="G96" s="164">
        <f>AL74</f>
        <v>51.51</v>
      </c>
    </row>
    <row r="97" spans="3:7">
      <c r="C97" s="162">
        <v>4</v>
      </c>
      <c r="D97" s="163" t="s">
        <v>224</v>
      </c>
      <c r="E97" s="163">
        <v>2025</v>
      </c>
      <c r="F97" s="163" t="s">
        <v>209</v>
      </c>
      <c r="G97" s="164">
        <f>AH74</f>
        <v>64.53</v>
      </c>
    </row>
    <row r="98" spans="3:7">
      <c r="C98" s="162">
        <v>5</v>
      </c>
      <c r="D98" s="163" t="s">
        <v>224</v>
      </c>
      <c r="E98" s="163">
        <v>2025</v>
      </c>
      <c r="F98" s="163" t="s">
        <v>214</v>
      </c>
      <c r="G98" s="164">
        <f>AD74</f>
        <v>62.44</v>
      </c>
    </row>
    <row r="99" spans="3:7">
      <c r="C99" s="162">
        <v>6</v>
      </c>
      <c r="D99" s="163" t="s">
        <v>224</v>
      </c>
      <c r="E99" s="163">
        <v>2025</v>
      </c>
      <c r="F99" s="163" t="s">
        <v>216</v>
      </c>
      <c r="G99" s="164">
        <f>Z74</f>
        <v>65.41</v>
      </c>
    </row>
    <row r="100" spans="3:7">
      <c r="C100" s="162">
        <v>7</v>
      </c>
      <c r="D100" s="163" t="s">
        <v>224</v>
      </c>
      <c r="E100" s="163">
        <v>2025</v>
      </c>
      <c r="F100" s="163" t="s">
        <v>218</v>
      </c>
      <c r="G100" s="164">
        <f>V74</f>
        <v>71.12</v>
      </c>
    </row>
    <row r="101" spans="3:7">
      <c r="C101" s="162">
        <v>8</v>
      </c>
      <c r="D101" s="163" t="s">
        <v>224</v>
      </c>
      <c r="E101" s="163">
        <v>2025</v>
      </c>
      <c r="F101" s="163" t="s">
        <v>220</v>
      </c>
      <c r="G101" s="164">
        <f>R74</f>
        <v>69.78</v>
      </c>
    </row>
    <row r="102" spans="3:7">
      <c r="C102" s="162">
        <v>9</v>
      </c>
      <c r="D102" s="163" t="s">
        <v>224</v>
      </c>
      <c r="E102" s="163">
        <v>2025</v>
      </c>
      <c r="F102" s="163" t="s">
        <v>219</v>
      </c>
      <c r="G102" s="164">
        <f>N74</f>
        <v>71.96</v>
      </c>
    </row>
    <row r="103" ht="13.5" customHeight="1" spans="3:7">
      <c r="C103" s="162">
        <v>10</v>
      </c>
      <c r="D103" s="163" t="s">
        <v>224</v>
      </c>
      <c r="E103" s="163">
        <v>2025</v>
      </c>
      <c r="F103" s="163" t="s">
        <v>217</v>
      </c>
      <c r="G103" s="164">
        <f>J74</f>
        <v>69.67</v>
      </c>
    </row>
    <row r="104" ht="13.5" customHeight="1" spans="3:7">
      <c r="C104" s="162">
        <v>11</v>
      </c>
      <c r="D104" s="163" t="s">
        <v>224</v>
      </c>
      <c r="E104" s="163">
        <v>2025</v>
      </c>
      <c r="F104" s="163" t="s">
        <v>215</v>
      </c>
      <c r="G104" s="164">
        <f>F74</f>
        <v>67.73</v>
      </c>
    </row>
    <row r="105" ht="13.5" customHeight="1" spans="3:7">
      <c r="C105" s="162">
        <v>12</v>
      </c>
      <c r="D105" s="163" t="s">
        <v>224</v>
      </c>
      <c r="E105" s="163">
        <v>2025</v>
      </c>
      <c r="F105" s="163" t="s">
        <v>213</v>
      </c>
      <c r="G105" s="164">
        <f>B74</f>
        <v>65.45</v>
      </c>
    </row>
    <row r="106" ht="13.5" customHeight="1" spans="3:7">
      <c r="C106" s="162"/>
      <c r="D106" s="162"/>
      <c r="E106" s="162"/>
      <c r="F106" s="162"/>
      <c r="G106" s="166">
        <f>AVERAGE(G94:G105)</f>
        <v>63.3741666666667</v>
      </c>
    </row>
    <row r="107" ht="13.5" customHeight="1" spans="3:7">
      <c r="C107" s="162">
        <v>1</v>
      </c>
      <c r="D107" s="163" t="s">
        <v>198</v>
      </c>
      <c r="E107" s="163">
        <v>2024</v>
      </c>
      <c r="F107" s="163" t="s">
        <v>201</v>
      </c>
      <c r="G107" s="164">
        <f>AR73</f>
        <v>53.59</v>
      </c>
    </row>
    <row r="108" ht="13.5" customHeight="1" spans="3:7">
      <c r="C108" s="162">
        <v>2</v>
      </c>
      <c r="D108" s="163" t="s">
        <v>198</v>
      </c>
      <c r="E108" s="163">
        <v>2024</v>
      </c>
      <c r="F108" s="163" t="s">
        <v>204</v>
      </c>
      <c r="G108" s="164">
        <f>AN73</f>
        <v>53.7</v>
      </c>
    </row>
    <row r="109" ht="13.5" customHeight="1" spans="3:7">
      <c r="C109" s="162">
        <v>3</v>
      </c>
      <c r="D109" s="163" t="s">
        <v>198</v>
      </c>
      <c r="E109" s="163">
        <v>2024</v>
      </c>
      <c r="F109" s="163" t="s">
        <v>199</v>
      </c>
      <c r="G109" s="164">
        <f>AL73</f>
        <v>53.42</v>
      </c>
    </row>
    <row r="110" ht="13.5" customHeight="1" spans="3:7">
      <c r="C110" s="162">
        <v>4</v>
      </c>
      <c r="D110" s="163" t="s">
        <v>198</v>
      </c>
      <c r="E110" s="163">
        <v>2025</v>
      </c>
      <c r="F110" s="163" t="s">
        <v>209</v>
      </c>
      <c r="G110" s="164">
        <f>AH73</f>
        <v>58.19</v>
      </c>
    </row>
    <row r="111" ht="13.5" customHeight="1" spans="3:7">
      <c r="C111" s="162">
        <v>5</v>
      </c>
      <c r="D111" s="163" t="s">
        <v>198</v>
      </c>
      <c r="E111" s="163">
        <v>2025</v>
      </c>
      <c r="F111" s="163" t="s">
        <v>214</v>
      </c>
      <c r="G111" s="164">
        <f>AD73</f>
        <v>55.89</v>
      </c>
    </row>
    <row r="112" ht="13.5" customHeight="1" spans="3:7">
      <c r="C112" s="162">
        <v>6</v>
      </c>
      <c r="D112" s="163" t="s">
        <v>198</v>
      </c>
      <c r="E112" s="163">
        <v>2025</v>
      </c>
      <c r="F112" s="163" t="s">
        <v>216</v>
      </c>
      <c r="G112" s="164">
        <f>Z73</f>
        <v>55.26</v>
      </c>
    </row>
    <row r="113" ht="13.5" customHeight="1" spans="3:7">
      <c r="C113" s="162">
        <v>7</v>
      </c>
      <c r="D113" s="163" t="s">
        <v>198</v>
      </c>
      <c r="E113" s="163">
        <v>2025</v>
      </c>
      <c r="F113" s="163" t="s">
        <v>218</v>
      </c>
      <c r="G113" s="164">
        <f>V73</f>
        <v>56.05</v>
      </c>
    </row>
    <row r="114" ht="13.5" customHeight="1" spans="3:7">
      <c r="C114" s="162">
        <v>8</v>
      </c>
      <c r="D114" s="163" t="s">
        <v>198</v>
      </c>
      <c r="E114" s="163">
        <v>2025</v>
      </c>
      <c r="F114" s="163" t="s">
        <v>220</v>
      </c>
      <c r="G114" s="164">
        <f>R73</f>
        <v>56.64</v>
      </c>
    </row>
    <row r="115" ht="13.5" customHeight="1" spans="3:7">
      <c r="C115" s="162">
        <v>9</v>
      </c>
      <c r="D115" s="163" t="s">
        <v>198</v>
      </c>
      <c r="E115" s="163">
        <v>2025</v>
      </c>
      <c r="F115" s="163" t="s">
        <v>219</v>
      </c>
      <c r="G115" s="164">
        <f>N73</f>
        <v>58.65</v>
      </c>
    </row>
    <row r="116" ht="13.5" customHeight="1" spans="3:7">
      <c r="C116" s="162">
        <v>10</v>
      </c>
      <c r="D116" s="163" t="s">
        <v>198</v>
      </c>
      <c r="E116" s="163">
        <v>2025</v>
      </c>
      <c r="F116" s="163" t="s">
        <v>217</v>
      </c>
      <c r="G116" s="164">
        <f>J73</f>
        <v>58.76</v>
      </c>
    </row>
    <row r="117" ht="13.5" customHeight="1" spans="3:7">
      <c r="C117" s="162">
        <v>11</v>
      </c>
      <c r="D117" s="163" t="s">
        <v>198</v>
      </c>
      <c r="E117" s="163">
        <v>2025</v>
      </c>
      <c r="F117" s="163" t="s">
        <v>215</v>
      </c>
      <c r="G117" s="164">
        <f>F73</f>
        <v>57.85</v>
      </c>
    </row>
    <row r="118" ht="13.5" customHeight="1" spans="3:7">
      <c r="C118" s="162">
        <v>12</v>
      </c>
      <c r="D118" s="163" t="s">
        <v>198</v>
      </c>
      <c r="E118" s="163">
        <v>2025</v>
      </c>
      <c r="F118" s="163" t="s">
        <v>213</v>
      </c>
      <c r="G118" s="164">
        <f>B73</f>
        <v>56.77</v>
      </c>
    </row>
    <row r="119" ht="13.5" customHeight="1" spans="3:7">
      <c r="C119" s="162"/>
      <c r="D119" s="162"/>
      <c r="E119" s="162"/>
      <c r="F119" s="162"/>
      <c r="G119" s="166">
        <f>AVERAGE(G107:G118)</f>
        <v>56.2308333333333</v>
      </c>
    </row>
    <row r="120" ht="13.5" customHeight="1" spans="3:7">
      <c r="C120" s="162">
        <v>1</v>
      </c>
      <c r="D120" s="163" t="s">
        <v>231</v>
      </c>
      <c r="E120" s="163">
        <v>2024</v>
      </c>
      <c r="F120" s="163" t="s">
        <v>201</v>
      </c>
      <c r="G120" s="163">
        <f>AR77</f>
        <v>64.39</v>
      </c>
    </row>
    <row r="121" ht="13.5" customHeight="1" spans="3:7">
      <c r="C121" s="162">
        <v>2</v>
      </c>
      <c r="D121" s="163" t="s">
        <v>231</v>
      </c>
      <c r="E121" s="163">
        <v>2024</v>
      </c>
      <c r="F121" s="163" t="s">
        <v>204</v>
      </c>
      <c r="G121" s="163">
        <f>AN77</f>
        <v>65.28</v>
      </c>
    </row>
    <row r="122" ht="13.5" customHeight="1" spans="3:7">
      <c r="C122" s="162">
        <v>3</v>
      </c>
      <c r="D122" s="163" t="s">
        <v>231</v>
      </c>
      <c r="E122" s="163">
        <v>2024</v>
      </c>
      <c r="F122" s="163" t="s">
        <v>199</v>
      </c>
      <c r="G122" s="163">
        <f>AL77</f>
        <v>64.29</v>
      </c>
    </row>
    <row r="123" ht="13.5" customHeight="1" spans="3:7">
      <c r="C123" s="162">
        <v>4</v>
      </c>
      <c r="D123" s="163" t="s">
        <v>231</v>
      </c>
      <c r="E123" s="163">
        <v>2025</v>
      </c>
      <c r="F123" s="163" t="s">
        <v>209</v>
      </c>
      <c r="G123" s="163">
        <f>AH77</f>
        <v>64.27</v>
      </c>
    </row>
    <row r="124" ht="13.5" customHeight="1" spans="3:7">
      <c r="C124" s="162">
        <v>5</v>
      </c>
      <c r="D124" s="163" t="s">
        <v>231</v>
      </c>
      <c r="E124" s="163">
        <v>2025</v>
      </c>
      <c r="F124" s="163" t="s">
        <v>214</v>
      </c>
      <c r="G124" s="163">
        <f>AD77</f>
        <v>63.96</v>
      </c>
    </row>
    <row r="125" ht="13.5" customHeight="1" spans="3:7">
      <c r="C125" s="162">
        <v>6</v>
      </c>
      <c r="D125" s="163" t="s">
        <v>231</v>
      </c>
      <c r="E125" s="163">
        <v>2025</v>
      </c>
      <c r="F125" s="163" t="s">
        <v>216</v>
      </c>
      <c r="G125" s="163">
        <f>Z77</f>
        <v>63.64</v>
      </c>
    </row>
    <row r="126" ht="13.5" customHeight="1" spans="3:7">
      <c r="C126" s="162">
        <v>7</v>
      </c>
      <c r="D126" s="163" t="s">
        <v>231</v>
      </c>
      <c r="E126" s="163">
        <v>2025</v>
      </c>
      <c r="F126" s="163" t="s">
        <v>218</v>
      </c>
      <c r="G126" s="163">
        <f>V77</f>
        <v>62.89</v>
      </c>
    </row>
    <row r="127" ht="13.5" customHeight="1" spans="3:7">
      <c r="C127" s="162">
        <v>8</v>
      </c>
      <c r="D127" s="163" t="s">
        <v>231</v>
      </c>
      <c r="E127" s="163">
        <v>2025</v>
      </c>
      <c r="F127" s="163" t="s">
        <v>220</v>
      </c>
      <c r="G127" s="163">
        <f>R77</f>
        <v>62.84</v>
      </c>
    </row>
    <row r="128" ht="13.5" customHeight="1" spans="3:7">
      <c r="C128" s="162">
        <v>9</v>
      </c>
      <c r="D128" s="163" t="s">
        <v>231</v>
      </c>
      <c r="E128" s="163">
        <v>2025</v>
      </c>
      <c r="F128" s="163" t="s">
        <v>219</v>
      </c>
      <c r="G128" s="163">
        <f>N77</f>
        <v>64.38</v>
      </c>
    </row>
    <row r="129" ht="13.5" customHeight="1" spans="3:7">
      <c r="C129" s="162">
        <v>10</v>
      </c>
      <c r="D129" s="163" t="s">
        <v>231</v>
      </c>
      <c r="E129" s="163">
        <v>2025</v>
      </c>
      <c r="F129" s="163" t="s">
        <v>217</v>
      </c>
      <c r="G129" s="163">
        <f>J77</f>
        <v>66.21</v>
      </c>
    </row>
    <row r="130" ht="13.5" customHeight="1" spans="3:7">
      <c r="C130" s="162">
        <v>11</v>
      </c>
      <c r="D130" s="163" t="s">
        <v>231</v>
      </c>
      <c r="E130" s="163">
        <v>2025</v>
      </c>
      <c r="F130" s="163" t="s">
        <v>215</v>
      </c>
      <c r="G130" s="163">
        <f>F77</f>
        <v>64.74</v>
      </c>
    </row>
    <row r="131" ht="13.5" customHeight="1" spans="3:7">
      <c r="C131" s="162">
        <v>12</v>
      </c>
      <c r="D131" s="163" t="s">
        <v>231</v>
      </c>
      <c r="E131" s="163">
        <v>2025</v>
      </c>
      <c r="F131" s="163" t="s">
        <v>213</v>
      </c>
      <c r="G131" s="163">
        <f>B77</f>
        <v>65.38</v>
      </c>
    </row>
    <row r="132" s="151" customFormat="1" ht="13.5" customHeight="1" spans="3:7">
      <c r="C132" s="162"/>
      <c r="D132" s="162"/>
      <c r="E132" s="162"/>
      <c r="F132" s="162"/>
      <c r="G132" s="166">
        <f>AVERAGE(G120:G131)</f>
        <v>64.3558333333333</v>
      </c>
    </row>
    <row r="133" ht="13.5" customHeight="1"/>
    <row r="134" ht="13.5" customHeight="1"/>
    <row r="135" ht="13.5" customHeight="1"/>
    <row r="136" ht="13.5" customHeight="1"/>
    <row r="137" ht="13.5" customHeight="1"/>
    <row r="138" ht="13.5" customHeight="1"/>
    <row r="139" ht="13.5" customHeight="1"/>
    <row r="140" ht="13.5" customHeight="1"/>
    <row r="141" s="151" customFormat="1" ht="13.5" customHeight="1"/>
    <row r="142" ht="13.5" customHeight="1"/>
    <row r="143" ht="13.5" customHeight="1"/>
    <row r="144" ht="13.5" customHeight="1"/>
    <row r="145" ht="13.5" customHeight="1"/>
    <row r="146" s="151"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3" spans="2:12">
      <c r="B203" s="167"/>
      <c r="C203" s="167"/>
      <c r="D203" s="167"/>
      <c r="E203" s="167"/>
      <c r="F203" s="167"/>
      <c r="G203" s="167"/>
      <c r="H203" s="167"/>
      <c r="I203" s="167"/>
      <c r="J203" s="167"/>
      <c r="K203" s="167"/>
      <c r="L203" s="167"/>
    </row>
  </sheetData>
  <mergeCells count="16">
    <mergeCell ref="M1:P1"/>
    <mergeCell ref="B71:E71"/>
    <mergeCell ref="F71:I71"/>
    <mergeCell ref="J71:M71"/>
    <mergeCell ref="N71:Q71"/>
    <mergeCell ref="R71:U71"/>
    <mergeCell ref="V71:Y71"/>
    <mergeCell ref="Z71:AC71"/>
    <mergeCell ref="AD71:AG71"/>
    <mergeCell ref="AH71:AK71"/>
    <mergeCell ref="AL71:AM71"/>
    <mergeCell ref="AN71:AQ71"/>
    <mergeCell ref="AR71:AU71"/>
    <mergeCell ref="AV71:AY71"/>
    <mergeCell ref="A1:A2"/>
    <mergeCell ref="A71:A72"/>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O127"/>
  <sheetViews>
    <sheetView zoomScale="90" zoomScaleNormal="90" topLeftCell="A22" workbookViewId="0">
      <selection activeCell="I44" sqref="I44:L46"/>
    </sheetView>
  </sheetViews>
  <sheetFormatPr defaultColWidth="9" defaultRowHeight="13.8"/>
  <cols>
    <col min="1" max="1" width="41.1111111111111"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28.1296296296296" style="56" customWidth="1"/>
    <col min="8" max="8" width="21.75" style="56" hidden="1" customWidth="1"/>
    <col min="9" max="9" width="17" style="56" customWidth="1"/>
    <col min="10" max="10" width="11.3796296296296" style="57" customWidth="1"/>
    <col min="11" max="11" width="8.5" style="57" customWidth="1"/>
    <col min="12" max="12" width="9.75" style="57" customWidth="1"/>
    <col min="13" max="13" width="19.8796296296296" style="57" customWidth="1"/>
    <col min="14" max="14" width="9" style="57"/>
    <col min="15" max="15" width="9" style="58"/>
    <col min="16" max="16384" width="9" style="57"/>
  </cols>
  <sheetData>
    <row r="1" ht="14.4" spans="1:9">
      <c r="A1" s="59" t="s">
        <v>462</v>
      </c>
      <c r="B1" s="59"/>
      <c r="C1" s="59"/>
      <c r="D1" s="59"/>
      <c r="E1" s="59"/>
      <c r="F1" s="59"/>
      <c r="G1" s="59"/>
      <c r="H1" s="59"/>
      <c r="I1" s="82"/>
    </row>
    <row r="2" ht="14.4" spans="1:15">
      <c r="A2" s="60" t="s">
        <v>463</v>
      </c>
      <c r="B2" s="61" t="s">
        <v>464</v>
      </c>
      <c r="C2" s="61" t="s">
        <v>465</v>
      </c>
      <c r="D2" s="60" t="s">
        <v>466</v>
      </c>
      <c r="E2" s="60" t="s">
        <v>467</v>
      </c>
      <c r="F2" s="61" t="str">
        <f>[6]富润家园数据!E4</f>
        <v>样本数量</v>
      </c>
      <c r="G2" s="61" t="str">
        <f>D2</f>
        <v>含物业费、含供暖费平均租金单价</v>
      </c>
      <c r="H2" s="62" t="s">
        <v>468</v>
      </c>
      <c r="I2" s="57"/>
      <c r="N2" s="58"/>
      <c r="O2" s="57"/>
    </row>
    <row r="3" ht="14.4" spans="1:15">
      <c r="A3" s="101" t="s">
        <v>469</v>
      </c>
      <c r="B3" s="64">
        <v>45566</v>
      </c>
      <c r="C3" s="65"/>
      <c r="D3" s="66" t="s">
        <v>470</v>
      </c>
      <c r="E3" s="66"/>
      <c r="F3" s="66">
        <f>SUM(C3:C5)</f>
        <v>0</v>
      </c>
      <c r="G3" s="67" t="s">
        <v>470</v>
      </c>
      <c r="H3" s="63" t="e">
        <f>ROUND(AVERAGE(E3:E5),2)</f>
        <v>#VALUE!</v>
      </c>
      <c r="I3" s="77"/>
      <c r="J3" s="77" t="s">
        <v>471</v>
      </c>
      <c r="K3" s="77" t="s">
        <v>472</v>
      </c>
      <c r="L3" s="77" t="s">
        <v>473</v>
      </c>
      <c r="M3" s="121" t="s">
        <v>474</v>
      </c>
      <c r="N3" s="58"/>
      <c r="O3" s="57"/>
    </row>
    <row r="4" ht="14.4" spans="1:15">
      <c r="A4" s="102"/>
      <c r="B4" s="64">
        <v>45597</v>
      </c>
      <c r="C4" s="65">
        <v>0</v>
      </c>
      <c r="D4" s="66" t="str">
        <f>中指成交数据!L66</f>
        <v>--</v>
      </c>
      <c r="E4" s="66"/>
      <c r="F4" s="66"/>
      <c r="G4" s="66">
        <f>ROUND(AVERAGE(D4:D6),2)</f>
        <v>70.81</v>
      </c>
      <c r="H4" s="63"/>
      <c r="I4" s="77" t="s">
        <v>475</v>
      </c>
      <c r="J4" s="73">
        <f>G16</f>
        <v>65.04</v>
      </c>
      <c r="K4" s="77"/>
      <c r="L4" s="73" t="e">
        <f>SUM(J4:J6)/3</f>
        <v>#REF!</v>
      </c>
      <c r="M4" s="73" t="e">
        <f>L4-J44-J46</f>
        <v>#REF!</v>
      </c>
      <c r="N4" s="58"/>
      <c r="O4" s="57"/>
    </row>
    <row r="5" ht="14.4" spans="1:15">
      <c r="A5" s="102"/>
      <c r="B5" s="64">
        <v>45627</v>
      </c>
      <c r="C5" s="65">
        <v>0</v>
      </c>
      <c r="D5" s="66" t="str">
        <f>中指成交数据!K66</f>
        <v>--</v>
      </c>
      <c r="E5" s="66" t="e">
        <f>D5+$J$44</f>
        <v>#VALUE!</v>
      </c>
      <c r="F5" s="66"/>
      <c r="G5" s="66"/>
      <c r="H5" s="63"/>
      <c r="I5" s="77" t="s">
        <v>476</v>
      </c>
      <c r="J5" s="73" t="e">
        <f>G33</f>
        <v>#REF!</v>
      </c>
      <c r="K5" s="77"/>
      <c r="L5" s="73"/>
      <c r="M5" s="73"/>
      <c r="N5" s="58"/>
      <c r="O5" s="57"/>
    </row>
    <row r="6" ht="14.4" spans="1:15">
      <c r="A6" s="102" t="s">
        <v>477</v>
      </c>
      <c r="B6" s="64">
        <v>45658</v>
      </c>
      <c r="C6" s="65">
        <v>1</v>
      </c>
      <c r="D6" s="66">
        <f>中指成交数据!J66</f>
        <v>70.81</v>
      </c>
      <c r="E6" s="66">
        <f t="shared" ref="E6:E14" si="0">D6+$J$44</f>
        <v>73.61</v>
      </c>
      <c r="F6" s="66">
        <f>SUM(C6:C8)</f>
        <v>4</v>
      </c>
      <c r="G6" s="67">
        <f>ROUND(AVERAGE(D6:D8),2)</f>
        <v>66.73</v>
      </c>
      <c r="H6" s="63">
        <f>ROUND(AVERAGE(E6:E8),2)</f>
        <v>69.53</v>
      </c>
      <c r="I6" s="77" t="s">
        <v>478</v>
      </c>
      <c r="J6" s="73">
        <f>G50</f>
        <v>60.98</v>
      </c>
      <c r="K6" s="77"/>
      <c r="L6" s="73"/>
      <c r="M6" s="73"/>
      <c r="N6" s="58"/>
      <c r="O6" s="57"/>
    </row>
    <row r="7" spans="1:15">
      <c r="A7" s="102"/>
      <c r="B7" s="64">
        <v>45689</v>
      </c>
      <c r="C7" s="65">
        <v>1</v>
      </c>
      <c r="D7" s="66">
        <f>中指成交数据!I66</f>
        <v>64.8</v>
      </c>
      <c r="E7" s="66">
        <f t="shared" si="0"/>
        <v>67.6</v>
      </c>
      <c r="F7" s="66"/>
      <c r="G7" s="66">
        <f>ROUND(AVERAGE(D7:D9),2)</f>
        <v>64.01</v>
      </c>
      <c r="H7" s="63"/>
      <c r="I7" s="57"/>
      <c r="N7" s="58"/>
      <c r="O7" s="57"/>
    </row>
    <row r="8" spans="1:15">
      <c r="A8" s="102"/>
      <c r="B8" s="64">
        <v>45717</v>
      </c>
      <c r="C8" s="65">
        <v>2</v>
      </c>
      <c r="D8" s="66">
        <f>中指成交数据!H66</f>
        <v>64.59</v>
      </c>
      <c r="E8" s="66">
        <f t="shared" si="0"/>
        <v>67.39</v>
      </c>
      <c r="F8" s="66"/>
      <c r="G8" s="66"/>
      <c r="H8" s="63"/>
      <c r="I8" s="57"/>
      <c r="N8" s="58"/>
      <c r="O8" s="57"/>
    </row>
    <row r="9" spans="1:15">
      <c r="A9" s="102" t="s">
        <v>479</v>
      </c>
      <c r="B9" s="64">
        <v>45748</v>
      </c>
      <c r="C9" s="65">
        <v>2</v>
      </c>
      <c r="D9" s="66">
        <f>中指成交数据!G66</f>
        <v>62.65</v>
      </c>
      <c r="E9" s="66">
        <f t="shared" si="0"/>
        <v>65.45</v>
      </c>
      <c r="F9" s="66">
        <f>SUM(C9:C11)</f>
        <v>5</v>
      </c>
      <c r="G9" s="67">
        <f>ROUND(AVERAGE(D9:D11),2)</f>
        <v>63.34</v>
      </c>
      <c r="H9" s="63">
        <f>ROUND(AVERAGE(E9:E11),2)</f>
        <v>66.14</v>
      </c>
      <c r="I9" s="57"/>
      <c r="N9" s="58"/>
      <c r="O9" s="57"/>
    </row>
    <row r="10" spans="1:15">
      <c r="A10" s="102"/>
      <c r="B10" s="64">
        <v>45778</v>
      </c>
      <c r="C10" s="65">
        <v>2</v>
      </c>
      <c r="D10" s="66">
        <f>中指成交数据!F66</f>
        <v>59.28</v>
      </c>
      <c r="E10" s="66">
        <f t="shared" si="0"/>
        <v>62.08</v>
      </c>
      <c r="F10" s="66"/>
      <c r="G10" s="66">
        <f t="shared" ref="G10" si="1">ROUND(AVERAGE(D10:D12),2)</f>
        <v>63.69</v>
      </c>
      <c r="H10" s="63"/>
      <c r="I10" s="57"/>
      <c r="N10" s="58"/>
      <c r="O10" s="57"/>
    </row>
    <row r="11" spans="1:15">
      <c r="A11" s="102"/>
      <c r="B11" s="64">
        <v>45809</v>
      </c>
      <c r="C11" s="65">
        <v>1</v>
      </c>
      <c r="D11" s="66">
        <f>中指成交数据!E66</f>
        <v>68.1</v>
      </c>
      <c r="E11" s="66">
        <f t="shared" si="0"/>
        <v>70.9</v>
      </c>
      <c r="F11" s="66"/>
      <c r="G11" s="66"/>
      <c r="H11" s="63"/>
      <c r="I11" s="57"/>
      <c r="N11" s="58"/>
      <c r="O11" s="57"/>
    </row>
    <row r="12" spans="1:15">
      <c r="A12" s="102" t="s">
        <v>480</v>
      </c>
      <c r="B12" s="64">
        <v>45839</v>
      </c>
      <c r="C12" s="65">
        <v>0</v>
      </c>
      <c r="D12" s="63" t="str">
        <f>中指成交数据!D66</f>
        <v>--</v>
      </c>
      <c r="E12" s="66" t="e">
        <f t="shared" si="0"/>
        <v>#VALUE!</v>
      </c>
      <c r="F12" s="66">
        <f>SUM(C12:C14)</f>
        <v>0</v>
      </c>
      <c r="G12" s="67" t="s">
        <v>470</v>
      </c>
      <c r="H12" s="63" t="e">
        <f>ROUND(AVERAGE(E12:E14),2)</f>
        <v>#VALUE!</v>
      </c>
      <c r="I12" s="57"/>
      <c r="N12" s="58"/>
      <c r="O12" s="57"/>
    </row>
    <row r="13" spans="1:15">
      <c r="A13" s="102"/>
      <c r="B13" s="64">
        <v>45870</v>
      </c>
      <c r="C13" s="65">
        <v>0</v>
      </c>
      <c r="D13" s="63" t="str">
        <f>中指成交数据!C66</f>
        <v>--</v>
      </c>
      <c r="E13" s="66" t="e">
        <f t="shared" si="0"/>
        <v>#VALUE!</v>
      </c>
      <c r="F13" s="66"/>
      <c r="G13" s="66" t="e">
        <f t="shared" ref="G13" si="2">ROUND(AVERAGE(D13:D15),2)</f>
        <v>#DIV/0!</v>
      </c>
      <c r="H13" s="63"/>
      <c r="I13" s="57"/>
      <c r="N13" s="58"/>
      <c r="O13" s="57"/>
    </row>
    <row r="14" spans="1:15">
      <c r="A14" s="91"/>
      <c r="B14" s="64">
        <v>45901</v>
      </c>
      <c r="C14" s="65">
        <v>0</v>
      </c>
      <c r="D14" s="63" t="str">
        <f>中指成交数据!B66</f>
        <v>--</v>
      </c>
      <c r="E14" s="66" t="e">
        <f t="shared" si="0"/>
        <v>#VALUE!</v>
      </c>
      <c r="F14" s="66"/>
      <c r="G14" s="66"/>
      <c r="H14" s="63"/>
      <c r="I14" s="57"/>
      <c r="N14" s="58"/>
      <c r="O14" s="57"/>
    </row>
    <row r="15" ht="14.4" spans="1:15">
      <c r="A15" s="110" t="s">
        <v>481</v>
      </c>
      <c r="B15" s="64">
        <v>44743</v>
      </c>
      <c r="C15" s="65">
        <v>0</v>
      </c>
      <c r="D15" s="63" t="s">
        <v>470</v>
      </c>
      <c r="E15" s="63" t="s">
        <v>470</v>
      </c>
      <c r="F15" s="66">
        <v>0</v>
      </c>
      <c r="G15" s="66" t="s">
        <v>470</v>
      </c>
      <c r="H15" s="69" t="s">
        <v>470</v>
      </c>
      <c r="I15" s="57"/>
      <c r="N15" s="58"/>
      <c r="O15" s="57"/>
    </row>
    <row r="16" ht="14.4" spans="1:15">
      <c r="A16" s="70" t="s">
        <v>482</v>
      </c>
      <c r="B16" s="71"/>
      <c r="C16" s="71"/>
      <c r="D16" s="71"/>
      <c r="E16" s="71"/>
      <c r="F16" s="72"/>
      <c r="G16" s="73">
        <f>ROUND((G6+G9)/2,2)</f>
        <v>65.04</v>
      </c>
      <c r="H16" s="73" t="e">
        <f>ROUND(AVERAGE(H3:H14),2)</f>
        <v>#VALUE!</v>
      </c>
      <c r="I16" s="57"/>
      <c r="N16" s="58"/>
      <c r="O16" s="57"/>
    </row>
    <row r="17" spans="9:13">
      <c r="I17" s="57"/>
      <c r="M17" s="57">
        <f>47.98*1.2</f>
        <v>57.576</v>
      </c>
    </row>
    <row r="18" ht="14.4" spans="1:10">
      <c r="A18" s="59" t="s">
        <v>483</v>
      </c>
      <c r="B18" s="59"/>
      <c r="C18" s="59"/>
      <c r="D18" s="59"/>
      <c r="E18" s="59"/>
      <c r="F18" s="59"/>
      <c r="G18" s="59"/>
      <c r="H18" s="59"/>
      <c r="J18" s="109"/>
    </row>
    <row r="19" ht="14.4" spans="1:15">
      <c r="A19" s="63" t="str">
        <f>A2</f>
        <v>时间</v>
      </c>
      <c r="B19" s="63" t="s">
        <v>484</v>
      </c>
      <c r="C19" s="63" t="s">
        <v>485</v>
      </c>
      <c r="D19" s="62" t="s">
        <v>486</v>
      </c>
      <c r="E19" s="60" t="s">
        <v>467</v>
      </c>
      <c r="F19" s="63" t="str">
        <f>F2</f>
        <v>样本数量</v>
      </c>
      <c r="G19" s="63" t="str">
        <f>D19</f>
        <v>    </v>
      </c>
      <c r="H19" s="62" t="s">
        <v>468</v>
      </c>
      <c r="I19" s="122" t="e">
        <f>G20+G23+G26+G29+G32</f>
        <v>#REF!</v>
      </c>
      <c r="N19" s="58"/>
      <c r="O19" s="57"/>
    </row>
    <row r="20" spans="1:15">
      <c r="A20" s="63" t="s">
        <v>469</v>
      </c>
      <c r="B20" s="64"/>
      <c r="C20" s="65">
        <v>0</v>
      </c>
      <c r="D20" s="66" t="s">
        <v>470</v>
      </c>
      <c r="E20" s="66"/>
      <c r="F20" s="66">
        <f>SUM(C20:C22)</f>
        <v>1</v>
      </c>
      <c r="G20" s="67" t="e">
        <f>ROUND(AVERAGE(D20:D22),2)</f>
        <v>#REF!</v>
      </c>
      <c r="H20" s="63" t="s">
        <v>470</v>
      </c>
      <c r="I20" s="57" t="e">
        <f>ROUND(I19/5,1)</f>
        <v>#REF!</v>
      </c>
      <c r="N20" s="58"/>
      <c r="O20" s="57"/>
    </row>
    <row r="21" spans="1:15">
      <c r="A21" s="63"/>
      <c r="B21" s="64">
        <v>44409</v>
      </c>
      <c r="C21" s="65">
        <v>1</v>
      </c>
      <c r="D21" s="67" t="e">
        <f>城研租金数据!#REF!</f>
        <v>#REF!</v>
      </c>
      <c r="E21" s="66" t="s">
        <v>470</v>
      </c>
      <c r="F21" s="66"/>
      <c r="G21" s="66" t="e">
        <f>ROUND(AVERAGE(D21:D23),2)</f>
        <v>#REF!</v>
      </c>
      <c r="H21" s="63"/>
      <c r="I21" s="57"/>
      <c r="N21" s="58"/>
      <c r="O21" s="57"/>
    </row>
    <row r="22" spans="1:15">
      <c r="A22" s="63"/>
      <c r="B22" s="64">
        <v>44440</v>
      </c>
      <c r="C22" s="65">
        <v>0</v>
      </c>
      <c r="D22" s="67" t="s">
        <v>470</v>
      </c>
      <c r="E22" s="66" t="s">
        <v>470</v>
      </c>
      <c r="F22" s="66"/>
      <c r="G22" s="66"/>
      <c r="H22" s="63"/>
      <c r="I22" s="57"/>
      <c r="N22" s="58"/>
      <c r="O22" s="57"/>
    </row>
    <row r="23" spans="1:15">
      <c r="A23" s="63" t="s">
        <v>477</v>
      </c>
      <c r="B23" s="64">
        <v>44470</v>
      </c>
      <c r="C23" s="65">
        <v>1</v>
      </c>
      <c r="D23" s="67">
        <f>城研租金数据!K15</f>
        <v>65.8978583196046</v>
      </c>
      <c r="E23" s="66">
        <f t="shared" ref="E23:E32" si="3">D23+$J$44</f>
        <v>68.6978583196046</v>
      </c>
      <c r="F23" s="66">
        <f>SUM(C23:C25)</f>
        <v>2</v>
      </c>
      <c r="G23" s="67">
        <f>ROUND(AVERAGE(D23:D25),2)</f>
        <v>58.6</v>
      </c>
      <c r="H23" s="63">
        <f>ROUND(AVERAGE(E23:E25),2)</f>
        <v>68.7</v>
      </c>
      <c r="I23" s="57"/>
      <c r="N23" s="58"/>
      <c r="O23" s="57"/>
    </row>
    <row r="24" spans="1:15">
      <c r="A24" s="63"/>
      <c r="B24" s="64">
        <v>44501</v>
      </c>
      <c r="C24" s="65">
        <v>1</v>
      </c>
      <c r="D24" s="67">
        <f>城研租金数据!K16</f>
        <v>51.3049297345527</v>
      </c>
      <c r="E24" s="66" t="s">
        <v>470</v>
      </c>
      <c r="F24" s="66"/>
      <c r="G24" s="66">
        <f>ROUND(AVERAGE(D24:D26),2)</f>
        <v>51.3</v>
      </c>
      <c r="H24" s="63"/>
      <c r="I24" s="57"/>
      <c r="N24" s="58"/>
      <c r="O24" s="57"/>
    </row>
    <row r="25" spans="1:15">
      <c r="A25" s="63"/>
      <c r="B25" s="64">
        <v>44531</v>
      </c>
      <c r="C25" s="65">
        <v>0</v>
      </c>
      <c r="D25" s="67" t="s">
        <v>470</v>
      </c>
      <c r="E25" s="66" t="s">
        <v>470</v>
      </c>
      <c r="F25" s="66"/>
      <c r="G25" s="66"/>
      <c r="H25" s="63"/>
      <c r="I25" s="57"/>
      <c r="N25" s="58"/>
      <c r="O25" s="57"/>
    </row>
    <row r="26" spans="1:15">
      <c r="A26" s="63" t="s">
        <v>479</v>
      </c>
      <c r="B26" s="64">
        <v>44562</v>
      </c>
      <c r="C26" s="65">
        <v>0</v>
      </c>
      <c r="D26" s="67" t="s">
        <v>470</v>
      </c>
      <c r="E26" s="66" t="e">
        <f t="shared" si="3"/>
        <v>#VALUE!</v>
      </c>
      <c r="F26" s="66">
        <f>SUM(C26:C28)</f>
        <v>1</v>
      </c>
      <c r="G26" s="67">
        <f>ROUND(AVERAGE(D26:D28),2)</f>
        <v>60.27</v>
      </c>
      <c r="H26" s="63" t="e">
        <f>ROUND(AVERAGE(E26:E28),2)</f>
        <v>#VALUE!</v>
      </c>
      <c r="I26" s="57"/>
      <c r="N26" s="58"/>
      <c r="O26" s="57"/>
    </row>
    <row r="27" spans="1:15">
      <c r="A27" s="63"/>
      <c r="B27" s="64">
        <v>44593</v>
      </c>
      <c r="C27" s="65">
        <v>0</v>
      </c>
      <c r="D27" s="67" t="s">
        <v>470</v>
      </c>
      <c r="E27" s="66" t="e">
        <f t="shared" si="3"/>
        <v>#VALUE!</v>
      </c>
      <c r="F27" s="66"/>
      <c r="G27" s="66">
        <f t="shared" ref="G27" si="4">ROUND(AVERAGE(D27:D29),2)</f>
        <v>65.58</v>
      </c>
      <c r="H27" s="63"/>
      <c r="I27" s="57"/>
      <c r="N27" s="58"/>
      <c r="O27" s="57"/>
    </row>
    <row r="28" spans="1:15">
      <c r="A28" s="63"/>
      <c r="B28" s="64">
        <v>44621</v>
      </c>
      <c r="C28" s="65">
        <v>1</v>
      </c>
      <c r="D28" s="67">
        <f>城研租金数据!K18</f>
        <v>60.2671541667854</v>
      </c>
      <c r="E28" s="66" t="s">
        <v>470</v>
      </c>
      <c r="F28" s="66"/>
      <c r="G28" s="66"/>
      <c r="H28" s="63"/>
      <c r="I28" s="57"/>
      <c r="N28" s="58"/>
      <c r="O28" s="57"/>
    </row>
    <row r="29" spans="1:15">
      <c r="A29" s="63" t="s">
        <v>480</v>
      </c>
      <c r="B29" s="64">
        <v>44652</v>
      </c>
      <c r="C29" s="65">
        <v>1</v>
      </c>
      <c r="D29" s="67">
        <f>城研租金数据!K19</f>
        <v>70.8960665765339</v>
      </c>
      <c r="E29" s="66">
        <f t="shared" si="3"/>
        <v>73.6960665765339</v>
      </c>
      <c r="F29" s="66">
        <f>SUM(C29:C31)</f>
        <v>2</v>
      </c>
      <c r="G29" s="67">
        <f>ROUND(AVERAGE(D29:D31),2)</f>
        <v>68.42</v>
      </c>
      <c r="H29" s="63">
        <f>ROUND(AVERAGE(E29:E31),2)</f>
        <v>73.7</v>
      </c>
      <c r="I29" s="57"/>
      <c r="N29" s="58"/>
      <c r="O29" s="57"/>
    </row>
    <row r="30" spans="1:15">
      <c r="A30" s="63"/>
      <c r="B30" s="64">
        <v>44682</v>
      </c>
      <c r="C30" s="65">
        <v>0</v>
      </c>
      <c r="D30" s="67" t="s">
        <v>470</v>
      </c>
      <c r="E30" s="66" t="s">
        <v>470</v>
      </c>
      <c r="F30" s="66"/>
      <c r="G30" s="66">
        <f t="shared" ref="G30" si="5">ROUND(AVERAGE(D30:D32),2)</f>
        <v>65.93</v>
      </c>
      <c r="H30" s="63"/>
      <c r="I30" s="57"/>
      <c r="N30" s="58"/>
      <c r="O30" s="57"/>
    </row>
    <row r="31" spans="1:15">
      <c r="A31" s="63"/>
      <c r="B31" s="64">
        <v>44742</v>
      </c>
      <c r="C31" s="65">
        <v>1</v>
      </c>
      <c r="D31" s="67">
        <f>城研租金数据!K20</f>
        <v>65.9340667548248</v>
      </c>
      <c r="E31" s="66" t="s">
        <v>470</v>
      </c>
      <c r="F31" s="66"/>
      <c r="G31" s="66"/>
      <c r="H31" s="63"/>
      <c r="I31" s="57"/>
      <c r="N31" s="58"/>
      <c r="O31" s="57"/>
    </row>
    <row r="32" ht="14.4" spans="1:15">
      <c r="A32" s="96" t="s">
        <v>481</v>
      </c>
      <c r="B32" s="64">
        <v>44743</v>
      </c>
      <c r="C32" s="65">
        <v>0</v>
      </c>
      <c r="D32" s="66" t="s">
        <v>470</v>
      </c>
      <c r="E32" s="66" t="e">
        <f t="shared" si="3"/>
        <v>#VALUE!</v>
      </c>
      <c r="F32" s="68">
        <v>0</v>
      </c>
      <c r="G32" s="66" t="s">
        <v>470</v>
      </c>
      <c r="H32" s="69" t="e">
        <f>ROUND(AVERAGE(E32),2)</f>
        <v>#VALUE!</v>
      </c>
      <c r="I32" s="57"/>
      <c r="N32" s="58"/>
      <c r="O32" s="57"/>
    </row>
    <row r="33" ht="14.4" spans="1:15">
      <c r="A33" s="74" t="s">
        <v>471</v>
      </c>
      <c r="B33" s="75"/>
      <c r="C33" s="75"/>
      <c r="D33" s="75"/>
      <c r="E33" s="75"/>
      <c r="F33" s="76"/>
      <c r="G33" s="73" t="e">
        <f>ROUND((G20+G23+G26+G29)/4,1)</f>
        <v>#REF!</v>
      </c>
      <c r="H33" s="73" t="e">
        <f>ROUND(AVERAGE(H20:H32),2)</f>
        <v>#VALUE!</v>
      </c>
      <c r="I33" s="57"/>
      <c r="N33" s="58"/>
      <c r="O33" s="57"/>
    </row>
    <row r="34" spans="9:9">
      <c r="I34" s="57"/>
    </row>
    <row r="35" ht="14.4" spans="1:8">
      <c r="A35" s="59" t="s">
        <v>487</v>
      </c>
      <c r="B35" s="59"/>
      <c r="C35" s="59"/>
      <c r="D35" s="59"/>
      <c r="E35" s="59"/>
      <c r="F35" s="59"/>
      <c r="G35" s="59"/>
      <c r="H35" s="59"/>
    </row>
    <row r="36" ht="14.4" spans="1:15">
      <c r="A36" s="63" t="str">
        <f>A2</f>
        <v>时间</v>
      </c>
      <c r="B36" s="63" t="s">
        <v>484</v>
      </c>
      <c r="C36" s="63" t="s">
        <v>485</v>
      </c>
      <c r="D36" s="62" t="str">
        <f>D19</f>
        <v>    </v>
      </c>
      <c r="E36" s="60" t="s">
        <v>467</v>
      </c>
      <c r="F36" s="63" t="str">
        <f>F2</f>
        <v>样本数量</v>
      </c>
      <c r="G36" s="63" t="str">
        <f>D36</f>
        <v>    </v>
      </c>
      <c r="H36" s="62" t="s">
        <v>468</v>
      </c>
      <c r="N36" s="58"/>
      <c r="O36" s="57"/>
    </row>
    <row r="37" spans="1:15">
      <c r="A37" s="63" t="s">
        <v>488</v>
      </c>
      <c r="B37" s="64"/>
      <c r="C37" s="63"/>
      <c r="D37" s="69" t="s">
        <v>470</v>
      </c>
      <c r="E37" s="69"/>
      <c r="F37" s="66">
        <f>SUM(C37:C39)</f>
        <v>2</v>
      </c>
      <c r="G37" s="67">
        <f>ROUND(AVERAGE(D37:D39),2)</f>
        <v>61.23</v>
      </c>
      <c r="H37" s="69">
        <f>ROUND(AVERAGE(E37:E39),2)</f>
        <v>58.73</v>
      </c>
      <c r="I37" s="57"/>
      <c r="N37" s="58"/>
      <c r="O37" s="57"/>
    </row>
    <row r="38" spans="1:15">
      <c r="A38" s="63"/>
      <c r="B38" s="64">
        <v>44409</v>
      </c>
      <c r="C38" s="63">
        <v>1</v>
      </c>
      <c r="D38" s="69">
        <f>K63</f>
        <v>61.59</v>
      </c>
      <c r="E38" s="69">
        <f>D38-$J$46</f>
        <v>59.09</v>
      </c>
      <c r="F38" s="66"/>
      <c r="G38" s="66">
        <f>ROUND(AVERAGE(D38:D40),2)</f>
        <v>61.23</v>
      </c>
      <c r="H38" s="69"/>
      <c r="I38" s="109">
        <f>G37+G40+G43+G46</f>
        <v>241.31</v>
      </c>
      <c r="N38" s="58"/>
      <c r="O38" s="57"/>
    </row>
    <row r="39" spans="1:15">
      <c r="A39" s="63"/>
      <c r="B39" s="64">
        <v>44440</v>
      </c>
      <c r="C39" s="63">
        <v>1</v>
      </c>
      <c r="D39" s="69">
        <f>K62</f>
        <v>60.87</v>
      </c>
      <c r="E39" s="69">
        <f>D39-$J$46</f>
        <v>58.37</v>
      </c>
      <c r="F39" s="66"/>
      <c r="G39" s="66"/>
      <c r="H39" s="69"/>
      <c r="I39" s="57">
        <f>ROUND(I38/4,1)</f>
        <v>60.3</v>
      </c>
      <c r="N39" s="58"/>
      <c r="O39" s="57"/>
    </row>
    <row r="40" spans="1:9">
      <c r="A40" s="63" t="s">
        <v>477</v>
      </c>
      <c r="B40" s="64">
        <v>44470</v>
      </c>
      <c r="C40" s="63">
        <v>0</v>
      </c>
      <c r="D40" s="69" t="s">
        <v>470</v>
      </c>
      <c r="E40" s="69" t="e">
        <f>D40-$J$46</f>
        <v>#VALUE!</v>
      </c>
      <c r="F40" s="66">
        <f>SUM(C40:C42)</f>
        <v>2</v>
      </c>
      <c r="G40" s="67">
        <f>ROUND(AVERAGE(D40:D42),2)</f>
        <v>56.11</v>
      </c>
      <c r="H40" s="69" t="e">
        <f>ROUND(AVERAGE(E40:E42),2)</f>
        <v>#VALUE!</v>
      </c>
      <c r="I40" s="57"/>
    </row>
    <row r="41" spans="1:15">
      <c r="A41" s="63"/>
      <c r="B41" s="64">
        <v>44501</v>
      </c>
      <c r="C41" s="63">
        <v>2</v>
      </c>
      <c r="D41" s="69">
        <f>K60</f>
        <v>56.11</v>
      </c>
      <c r="E41" s="69" t="s">
        <v>470</v>
      </c>
      <c r="F41" s="66"/>
      <c r="G41" s="66">
        <f>ROUND(AVERAGE(D41:D43),2)</f>
        <v>56.11</v>
      </c>
      <c r="H41" s="69"/>
      <c r="I41" s="84"/>
      <c r="N41" s="58"/>
      <c r="O41" s="57"/>
    </row>
    <row r="42" spans="1:15">
      <c r="A42" s="63"/>
      <c r="B42" s="64">
        <v>44531</v>
      </c>
      <c r="C42" s="63">
        <v>0</v>
      </c>
      <c r="D42" s="69" t="s">
        <v>470</v>
      </c>
      <c r="E42" s="69" t="e">
        <f t="shared" ref="E42:E47" si="6">D42-$J$46</f>
        <v>#VALUE!</v>
      </c>
      <c r="F42" s="66"/>
      <c r="G42" s="66"/>
      <c r="H42" s="69"/>
      <c r="I42" s="57"/>
      <c r="M42" s="58"/>
      <c r="O42" s="57"/>
    </row>
    <row r="43" spans="1:15">
      <c r="A43" s="63" t="s">
        <v>479</v>
      </c>
      <c r="B43" s="64">
        <v>44562</v>
      </c>
      <c r="C43" s="63">
        <v>0</v>
      </c>
      <c r="D43" s="69" t="s">
        <v>470</v>
      </c>
      <c r="E43" s="69" t="e">
        <f t="shared" si="6"/>
        <v>#VALUE!</v>
      </c>
      <c r="F43" s="66">
        <f>SUM(C43:C45)</f>
        <v>4</v>
      </c>
      <c r="G43" s="67">
        <f>ROUND(AVERAGE(D43:D45),2)</f>
        <v>57.55</v>
      </c>
      <c r="H43" s="69" t="e">
        <f>ROUND(AVERAGE(E43:E45),2)</f>
        <v>#VALUE!</v>
      </c>
      <c r="I43" s="57"/>
      <c r="M43" s="58"/>
      <c r="O43" s="57"/>
    </row>
    <row r="44" ht="14.4" spans="1:15">
      <c r="A44" s="63"/>
      <c r="B44" s="64">
        <v>44593</v>
      </c>
      <c r="C44" s="63">
        <v>2</v>
      </c>
      <c r="D44" s="69">
        <f>K58</f>
        <v>57.41</v>
      </c>
      <c r="E44" s="69">
        <f t="shared" si="6"/>
        <v>54.91</v>
      </c>
      <c r="F44" s="66"/>
      <c r="G44" s="66">
        <f t="shared" ref="G44" si="7">ROUND(AVERAGE(D44:D46),2)</f>
        <v>60.66</v>
      </c>
      <c r="H44" s="69"/>
      <c r="I44" s="85" t="s">
        <v>80</v>
      </c>
      <c r="J44" s="57">
        <v>2.8</v>
      </c>
      <c r="K44" s="57" t="s">
        <v>183</v>
      </c>
      <c r="M44" s="58"/>
      <c r="O44" s="57"/>
    </row>
    <row r="45" ht="14.4" spans="1:15">
      <c r="A45" s="63"/>
      <c r="B45" s="64">
        <v>44621</v>
      </c>
      <c r="C45" s="63">
        <v>2</v>
      </c>
      <c r="D45" s="69">
        <f>K56</f>
        <v>57.68</v>
      </c>
      <c r="E45" s="69">
        <f t="shared" si="6"/>
        <v>55.18</v>
      </c>
      <c r="F45" s="66"/>
      <c r="G45" s="66"/>
      <c r="H45" s="69"/>
      <c r="I45" s="85" t="s">
        <v>184</v>
      </c>
      <c r="J45" s="57">
        <v>30</v>
      </c>
      <c r="K45" s="57" t="s">
        <v>185</v>
      </c>
      <c r="M45" s="58"/>
      <c r="O45" s="57"/>
    </row>
    <row r="46" spans="1:15">
      <c r="A46" s="63" t="s">
        <v>480</v>
      </c>
      <c r="B46" s="64">
        <v>44652</v>
      </c>
      <c r="C46" s="63">
        <v>1</v>
      </c>
      <c r="D46" s="69">
        <f>K55</f>
        <v>66.9</v>
      </c>
      <c r="E46" s="69">
        <f t="shared" si="6"/>
        <v>64.4</v>
      </c>
      <c r="F46" s="66">
        <f>SUM(C46:C48)</f>
        <v>2</v>
      </c>
      <c r="G46" s="67">
        <f>ROUND(AVERAGE(D46:D48),2)</f>
        <v>66.42</v>
      </c>
      <c r="H46" s="69">
        <f>ROUND(AVERAGE(E46:E48),2)</f>
        <v>63.92</v>
      </c>
      <c r="I46" s="57"/>
      <c r="J46" s="57">
        <f>J45/12</f>
        <v>2.5</v>
      </c>
      <c r="M46" s="58"/>
      <c r="O46" s="57"/>
    </row>
    <row r="47" spans="1:15">
      <c r="A47" s="63"/>
      <c r="B47" s="64">
        <v>44682</v>
      </c>
      <c r="C47" s="63">
        <v>1</v>
      </c>
      <c r="D47" s="69">
        <f>K54</f>
        <v>65.93</v>
      </c>
      <c r="E47" s="69">
        <f t="shared" si="6"/>
        <v>63.43</v>
      </c>
      <c r="F47" s="66"/>
      <c r="G47" s="66">
        <f t="shared" ref="G47" si="8">ROUND(AVERAGE(D47:D49),2)</f>
        <v>64.76</v>
      </c>
      <c r="H47" s="69"/>
      <c r="I47" s="57"/>
      <c r="M47" s="58"/>
      <c r="O47" s="57"/>
    </row>
    <row r="48" spans="1:15">
      <c r="A48" s="63"/>
      <c r="B48" s="64">
        <v>44742</v>
      </c>
      <c r="C48" s="63">
        <v>0</v>
      </c>
      <c r="D48" s="69" t="s">
        <v>470</v>
      </c>
      <c r="E48" s="69" t="s">
        <v>470</v>
      </c>
      <c r="F48" s="66"/>
      <c r="G48" s="66"/>
      <c r="H48" s="69"/>
      <c r="I48" s="57"/>
      <c r="M48" s="58"/>
      <c r="O48" s="57"/>
    </row>
    <row r="49" ht="14.4" spans="1:15">
      <c r="A49" s="96" t="s">
        <v>481</v>
      </c>
      <c r="B49" s="64">
        <v>44743</v>
      </c>
      <c r="C49" s="63">
        <v>1</v>
      </c>
      <c r="D49" s="69">
        <f>K53</f>
        <v>63.59</v>
      </c>
      <c r="E49" s="69">
        <f>D49-$J$46</f>
        <v>61.09</v>
      </c>
      <c r="F49" s="66">
        <v>1</v>
      </c>
      <c r="G49" s="67">
        <f>D49</f>
        <v>63.59</v>
      </c>
      <c r="H49" s="69">
        <f>ROUND(AVERAGE(E49),2)</f>
        <v>61.09</v>
      </c>
      <c r="I49" s="57"/>
      <c r="M49" s="58"/>
      <c r="O49" s="57"/>
    </row>
    <row r="50" ht="14.4" spans="1:15">
      <c r="A50" s="77" t="s">
        <v>471</v>
      </c>
      <c r="B50" s="77"/>
      <c r="C50" s="77"/>
      <c r="D50" s="77"/>
      <c r="E50" s="77"/>
      <c r="F50" s="77"/>
      <c r="G50" s="73">
        <f>ROUND((G37+G40+G43+G46+G49)/5,2)</f>
        <v>60.98</v>
      </c>
      <c r="H50" s="73" t="e">
        <f>ROUND(AVERAGE(H37:H49),2)</f>
        <v>#VALUE!</v>
      </c>
      <c r="I50" s="57"/>
      <c r="M50" s="58"/>
      <c r="O50" s="57"/>
    </row>
    <row r="51" spans="9:9">
      <c r="I51" s="57"/>
    </row>
    <row r="52" ht="14.4" spans="1:15">
      <c r="A52" s="81" t="s">
        <v>489</v>
      </c>
      <c r="B52" s="81" t="s">
        <v>264</v>
      </c>
      <c r="C52" s="81" t="s">
        <v>490</v>
      </c>
      <c r="D52" s="81" t="s">
        <v>491</v>
      </c>
      <c r="E52" s="81" t="s">
        <v>492</v>
      </c>
      <c r="F52" s="81" t="s">
        <v>52</v>
      </c>
      <c r="G52" s="81" t="s">
        <v>62</v>
      </c>
      <c r="H52" s="81" t="s">
        <v>265</v>
      </c>
      <c r="I52" s="81" t="s">
        <v>266</v>
      </c>
      <c r="J52" s="81" t="s">
        <v>265</v>
      </c>
      <c r="K52" s="123"/>
      <c r="M52" s="58"/>
      <c r="O52" s="57"/>
    </row>
    <row r="53" s="55" customFormat="1" ht="14.4" spans="1:13">
      <c r="A53" s="111">
        <v>44773</v>
      </c>
      <c r="B53" s="112">
        <v>135.24</v>
      </c>
      <c r="C53" s="112">
        <v>8600</v>
      </c>
      <c r="D53" s="113">
        <f>ROUND(C53/B53,2)</f>
        <v>63.59</v>
      </c>
      <c r="E53" s="114">
        <f>ROUND(AVERAGE(D53:D56),2)</f>
        <v>62.79</v>
      </c>
      <c r="F53" s="112" t="s">
        <v>272</v>
      </c>
      <c r="G53" s="114" t="s">
        <v>493</v>
      </c>
      <c r="H53" s="114" t="s">
        <v>84</v>
      </c>
      <c r="I53" s="112" t="s">
        <v>277</v>
      </c>
      <c r="J53" s="112" t="s">
        <v>84</v>
      </c>
      <c r="K53" s="123">
        <f t="shared" ref="K53:K55" si="9">ROUND(D53,2)</f>
        <v>63.59</v>
      </c>
      <c r="M53" s="87" t="s">
        <v>494</v>
      </c>
    </row>
    <row r="54" s="55" customFormat="1" ht="14.4" spans="1:13">
      <c r="A54" s="111">
        <v>44702</v>
      </c>
      <c r="B54" s="112">
        <v>131.95</v>
      </c>
      <c r="C54" s="112">
        <v>8700</v>
      </c>
      <c r="D54" s="113">
        <f t="shared" ref="D54:D69" si="10">ROUND(C54/B54,2)</f>
        <v>65.93</v>
      </c>
      <c r="E54" s="114"/>
      <c r="F54" s="112" t="s">
        <v>272</v>
      </c>
      <c r="G54" s="114" t="s">
        <v>493</v>
      </c>
      <c r="H54" s="114" t="s">
        <v>84</v>
      </c>
      <c r="I54" s="112" t="s">
        <v>277</v>
      </c>
      <c r="J54" s="112" t="s">
        <v>84</v>
      </c>
      <c r="K54" s="123">
        <f t="shared" si="9"/>
        <v>65.93</v>
      </c>
      <c r="M54" s="87" t="s">
        <v>84</v>
      </c>
    </row>
    <row r="55" s="55" customFormat="1" ht="14.4" spans="1:13">
      <c r="A55" s="111">
        <v>44668</v>
      </c>
      <c r="B55" s="112">
        <v>145</v>
      </c>
      <c r="C55" s="112">
        <v>9700</v>
      </c>
      <c r="D55" s="113">
        <f t="shared" si="10"/>
        <v>66.9</v>
      </c>
      <c r="E55" s="114"/>
      <c r="F55" s="112" t="s">
        <v>272</v>
      </c>
      <c r="G55" s="114" t="s">
        <v>493</v>
      </c>
      <c r="H55" s="114" t="s">
        <v>84</v>
      </c>
      <c r="I55" s="112" t="s">
        <v>282</v>
      </c>
      <c r="J55" s="112" t="s">
        <v>84</v>
      </c>
      <c r="K55" s="123">
        <f t="shared" si="9"/>
        <v>66.9</v>
      </c>
      <c r="M55" s="87" t="s">
        <v>495</v>
      </c>
    </row>
    <row r="56" s="55" customFormat="1" ht="14.4" spans="1:13">
      <c r="A56" s="111">
        <v>44647</v>
      </c>
      <c r="B56" s="112">
        <v>137</v>
      </c>
      <c r="C56" s="112">
        <v>7500</v>
      </c>
      <c r="D56" s="113">
        <f t="shared" si="10"/>
        <v>54.74</v>
      </c>
      <c r="E56" s="114"/>
      <c r="F56" s="112" t="s">
        <v>286</v>
      </c>
      <c r="G56" s="114" t="s">
        <v>493</v>
      </c>
      <c r="H56" s="114" t="s">
        <v>84</v>
      </c>
      <c r="I56" s="112" t="s">
        <v>274</v>
      </c>
      <c r="J56" s="112" t="s">
        <v>84</v>
      </c>
      <c r="K56" s="124">
        <f>ROUND(AVERAGE(D56:D57),2)</f>
        <v>57.68</v>
      </c>
      <c r="M56" s="87" t="s">
        <v>493</v>
      </c>
    </row>
    <row r="57" ht="14.4" spans="1:15">
      <c r="A57" s="111">
        <v>44637</v>
      </c>
      <c r="B57" s="112">
        <v>132</v>
      </c>
      <c r="C57" s="112">
        <v>8000</v>
      </c>
      <c r="D57" s="113">
        <f t="shared" si="10"/>
        <v>60.61</v>
      </c>
      <c r="E57" s="115"/>
      <c r="F57" s="112" t="s">
        <v>272</v>
      </c>
      <c r="G57" s="114" t="s">
        <v>493</v>
      </c>
      <c r="H57" s="114" t="s">
        <v>84</v>
      </c>
      <c r="I57" s="112" t="s">
        <v>287</v>
      </c>
      <c r="J57" s="112" t="s">
        <v>84</v>
      </c>
      <c r="K57" s="124"/>
      <c r="M57" s="58"/>
      <c r="O57" s="57"/>
    </row>
    <row r="58" ht="14.4" spans="1:15">
      <c r="A58" s="111">
        <v>44618</v>
      </c>
      <c r="B58" s="112">
        <v>135</v>
      </c>
      <c r="C58" s="112">
        <v>8600</v>
      </c>
      <c r="D58" s="113">
        <f t="shared" si="10"/>
        <v>63.7</v>
      </c>
      <c r="E58" s="115"/>
      <c r="F58" s="112" t="s">
        <v>272</v>
      </c>
      <c r="G58" s="114" t="s">
        <v>493</v>
      </c>
      <c r="H58" s="114" t="s">
        <v>84</v>
      </c>
      <c r="I58" s="112" t="s">
        <v>289</v>
      </c>
      <c r="J58" s="112" t="s">
        <v>84</v>
      </c>
      <c r="K58" s="124">
        <f>ROUND(AVERAGE(D58:D59),2)</f>
        <v>57.41</v>
      </c>
      <c r="M58" s="58"/>
      <c r="O58" s="57"/>
    </row>
    <row r="59" ht="14.4" spans="1:15">
      <c r="A59" s="111">
        <v>44612</v>
      </c>
      <c r="B59" s="112">
        <v>90</v>
      </c>
      <c r="C59" s="112">
        <v>4600</v>
      </c>
      <c r="D59" s="113">
        <f t="shared" si="10"/>
        <v>51.11</v>
      </c>
      <c r="E59" s="115">
        <f>ROUND(AVERAGE(D59),2)</f>
        <v>51.11</v>
      </c>
      <c r="F59" s="112" t="s">
        <v>279</v>
      </c>
      <c r="G59" s="114" t="s">
        <v>493</v>
      </c>
      <c r="H59" s="114" t="s">
        <v>84</v>
      </c>
      <c r="I59" s="112" t="s">
        <v>282</v>
      </c>
      <c r="J59" s="112" t="s">
        <v>84</v>
      </c>
      <c r="K59" s="124"/>
      <c r="M59" s="58"/>
      <c r="O59" s="57"/>
    </row>
    <row r="60" s="55" customFormat="1" ht="14.4" spans="1:13">
      <c r="A60" s="111">
        <v>44522</v>
      </c>
      <c r="B60" s="112">
        <v>90</v>
      </c>
      <c r="C60" s="112">
        <v>5500</v>
      </c>
      <c r="D60" s="113">
        <f t="shared" si="10"/>
        <v>61.11</v>
      </c>
      <c r="E60" s="114"/>
      <c r="F60" s="112" t="s">
        <v>279</v>
      </c>
      <c r="G60" s="114" t="s">
        <v>493</v>
      </c>
      <c r="H60" s="114" t="s">
        <v>84</v>
      </c>
      <c r="I60" s="112" t="s">
        <v>282</v>
      </c>
      <c r="J60" s="112" t="s">
        <v>84</v>
      </c>
      <c r="K60" s="124">
        <f>ROUND(AVERAGE(D60:D61),2)</f>
        <v>56.11</v>
      </c>
      <c r="M60" s="88"/>
    </row>
    <row r="61" s="55" customFormat="1" ht="14.4" spans="1:13">
      <c r="A61" s="111">
        <v>44520</v>
      </c>
      <c r="B61" s="112">
        <v>90</v>
      </c>
      <c r="C61" s="112">
        <v>4600</v>
      </c>
      <c r="D61" s="113">
        <f t="shared" si="10"/>
        <v>51.11</v>
      </c>
      <c r="E61" s="114"/>
      <c r="F61" s="112" t="s">
        <v>279</v>
      </c>
      <c r="G61" s="114" t="s">
        <v>493</v>
      </c>
      <c r="H61" s="114" t="s">
        <v>84</v>
      </c>
      <c r="I61" s="112" t="s">
        <v>287</v>
      </c>
      <c r="J61" s="112" t="s">
        <v>84</v>
      </c>
      <c r="K61" s="124"/>
      <c r="M61" s="88"/>
    </row>
    <row r="62" s="55" customFormat="1" ht="14.4" spans="1:13">
      <c r="A62" s="111">
        <v>44464</v>
      </c>
      <c r="B62" s="112">
        <v>92</v>
      </c>
      <c r="C62" s="112">
        <v>5600</v>
      </c>
      <c r="D62" s="113">
        <f t="shared" si="10"/>
        <v>60.87</v>
      </c>
      <c r="E62" s="114"/>
      <c r="F62" s="112" t="s">
        <v>279</v>
      </c>
      <c r="G62" s="114" t="s">
        <v>493</v>
      </c>
      <c r="H62" s="114" t="s">
        <v>84</v>
      </c>
      <c r="I62" s="112" t="s">
        <v>287</v>
      </c>
      <c r="J62" s="112" t="s">
        <v>149</v>
      </c>
      <c r="K62" s="123">
        <f>ROUND(D62,2)</f>
        <v>60.87</v>
      </c>
      <c r="M62" s="88"/>
    </row>
    <row r="63" ht="14.4" spans="1:15">
      <c r="A63" s="111">
        <v>44413</v>
      </c>
      <c r="B63" s="112">
        <v>138</v>
      </c>
      <c r="C63" s="112">
        <v>8500</v>
      </c>
      <c r="D63" s="113">
        <f t="shared" si="10"/>
        <v>61.59</v>
      </c>
      <c r="E63" s="115">
        <f>ROUND(AVERAGE(D63),2)</f>
        <v>61.59</v>
      </c>
      <c r="F63" s="112" t="s">
        <v>286</v>
      </c>
      <c r="G63" s="114" t="s">
        <v>493</v>
      </c>
      <c r="H63" s="114" t="s">
        <v>84</v>
      </c>
      <c r="I63" s="112" t="s">
        <v>287</v>
      </c>
      <c r="J63" s="112" t="s">
        <v>84</v>
      </c>
      <c r="K63" s="123">
        <f>ROUND(D63,2)</f>
        <v>61.59</v>
      </c>
      <c r="M63" s="58"/>
      <c r="O63" s="57"/>
    </row>
    <row r="64" ht="14.4" spans="1:15">
      <c r="A64" s="116">
        <v>44407</v>
      </c>
      <c r="B64" s="117">
        <v>93</v>
      </c>
      <c r="C64" s="117">
        <v>5500</v>
      </c>
      <c r="D64" s="118">
        <f t="shared" si="10"/>
        <v>59.14</v>
      </c>
      <c r="E64" s="119"/>
      <c r="F64" s="117" t="s">
        <v>279</v>
      </c>
      <c r="G64" s="120" t="s">
        <v>493</v>
      </c>
      <c r="H64" s="120" t="s">
        <v>84</v>
      </c>
      <c r="I64" s="117" t="s">
        <v>277</v>
      </c>
      <c r="J64" s="117" t="s">
        <v>84</v>
      </c>
      <c r="K64" s="125">
        <f>ROUND(AVERAGE(D64:D69),2)</f>
        <v>57.44</v>
      </c>
      <c r="M64" s="58"/>
      <c r="O64" s="57"/>
    </row>
    <row r="65" ht="14.4" spans="1:15">
      <c r="A65" s="116">
        <v>44401</v>
      </c>
      <c r="B65" s="117">
        <v>90.72</v>
      </c>
      <c r="C65" s="117">
        <v>5300</v>
      </c>
      <c r="D65" s="118">
        <f t="shared" si="10"/>
        <v>58.42</v>
      </c>
      <c r="E65" s="119">
        <f>ROUND(AVERAGE(D65:D66),2)</f>
        <v>63.62</v>
      </c>
      <c r="F65" s="117" t="s">
        <v>279</v>
      </c>
      <c r="G65" s="120" t="s">
        <v>493</v>
      </c>
      <c r="H65" s="120" t="s">
        <v>84</v>
      </c>
      <c r="I65" s="117" t="s">
        <v>282</v>
      </c>
      <c r="J65" s="117" t="s">
        <v>84</v>
      </c>
      <c r="K65" s="125"/>
      <c r="M65" s="58"/>
      <c r="O65" s="57"/>
    </row>
    <row r="66" ht="14.4" spans="1:15">
      <c r="A66" s="116">
        <v>44399</v>
      </c>
      <c r="B66" s="117">
        <v>93</v>
      </c>
      <c r="C66" s="117">
        <v>6400</v>
      </c>
      <c r="D66" s="118">
        <f t="shared" si="10"/>
        <v>68.82</v>
      </c>
      <c r="E66" s="119"/>
      <c r="F66" s="117" t="s">
        <v>279</v>
      </c>
      <c r="G66" s="120" t="s">
        <v>493</v>
      </c>
      <c r="H66" s="120" t="s">
        <v>84</v>
      </c>
      <c r="I66" s="117" t="s">
        <v>274</v>
      </c>
      <c r="J66" s="117" t="s">
        <v>84</v>
      </c>
      <c r="K66" s="125"/>
      <c r="M66" s="58"/>
      <c r="O66" s="57"/>
    </row>
    <row r="67" ht="14.4" spans="1:15">
      <c r="A67" s="116">
        <v>44394</v>
      </c>
      <c r="B67" s="117">
        <v>135.96</v>
      </c>
      <c r="C67" s="117">
        <v>6800</v>
      </c>
      <c r="D67" s="118">
        <f t="shared" si="10"/>
        <v>50.01</v>
      </c>
      <c r="E67" s="119">
        <f>ROUND(AVERAGE(D67:D70),2)</f>
        <v>52.74</v>
      </c>
      <c r="F67" s="117" t="s">
        <v>286</v>
      </c>
      <c r="G67" s="120" t="s">
        <v>493</v>
      </c>
      <c r="H67" s="120" t="s">
        <v>84</v>
      </c>
      <c r="I67" s="117" t="s">
        <v>296</v>
      </c>
      <c r="J67" s="117" t="s">
        <v>84</v>
      </c>
      <c r="K67" s="125"/>
      <c r="M67" s="58"/>
      <c r="O67" s="57"/>
    </row>
    <row r="68" ht="14.4" spans="1:15">
      <c r="A68" s="116">
        <v>44379</v>
      </c>
      <c r="B68" s="117">
        <v>92</v>
      </c>
      <c r="C68" s="117">
        <v>4800</v>
      </c>
      <c r="D68" s="118">
        <f t="shared" si="10"/>
        <v>52.17</v>
      </c>
      <c r="E68" s="119"/>
      <c r="F68" s="117" t="s">
        <v>279</v>
      </c>
      <c r="G68" s="120" t="s">
        <v>493</v>
      </c>
      <c r="H68" s="120" t="s">
        <v>84</v>
      </c>
      <c r="I68" s="117" t="s">
        <v>277</v>
      </c>
      <c r="J68" s="117" t="s">
        <v>84</v>
      </c>
      <c r="K68" s="125"/>
      <c r="M68" s="58"/>
      <c r="O68" s="57"/>
    </row>
    <row r="69" ht="14.4" spans="1:15">
      <c r="A69" s="116">
        <v>44379</v>
      </c>
      <c r="B69" s="117">
        <v>92.77</v>
      </c>
      <c r="C69" s="117">
        <v>5200</v>
      </c>
      <c r="D69" s="118">
        <f t="shared" si="10"/>
        <v>56.05</v>
      </c>
      <c r="E69" s="119"/>
      <c r="F69" s="117" t="s">
        <v>279</v>
      </c>
      <c r="G69" s="120" t="s">
        <v>493</v>
      </c>
      <c r="H69" s="120" t="s">
        <v>84</v>
      </c>
      <c r="I69" s="117" t="s">
        <v>274</v>
      </c>
      <c r="J69" s="117" t="s">
        <v>84</v>
      </c>
      <c r="K69" s="125"/>
      <c r="M69" s="58"/>
      <c r="O69" s="57"/>
    </row>
    <row r="70" ht="14.4" spans="1:15">
      <c r="A70" s="116"/>
      <c r="B70" s="117"/>
      <c r="C70" s="117"/>
      <c r="D70" s="126"/>
      <c r="E70" s="119"/>
      <c r="F70" s="117"/>
      <c r="G70" s="120"/>
      <c r="H70" s="120"/>
      <c r="I70" s="120"/>
      <c r="J70" s="117"/>
      <c r="K70" s="149"/>
      <c r="M70" s="58"/>
      <c r="O70" s="57"/>
    </row>
    <row r="71" ht="14.4" spans="1:15">
      <c r="A71" s="105"/>
      <c r="B71" s="63"/>
      <c r="C71" s="63"/>
      <c r="D71" s="63"/>
      <c r="E71" s="63"/>
      <c r="F71" s="62"/>
      <c r="G71" s="62"/>
      <c r="H71" s="62"/>
      <c r="I71" s="63"/>
      <c r="J71" s="63"/>
      <c r="K71" s="56"/>
      <c r="M71" s="58"/>
      <c r="O71" s="57"/>
    </row>
    <row r="72" ht="14.4" spans="1:15">
      <c r="A72" s="105"/>
      <c r="B72" s="63"/>
      <c r="C72" s="63"/>
      <c r="D72" s="63"/>
      <c r="E72" s="63"/>
      <c r="F72" s="62"/>
      <c r="G72" s="62"/>
      <c r="H72" s="62"/>
      <c r="I72" s="63"/>
      <c r="J72" s="63"/>
      <c r="K72" s="56"/>
      <c r="M72" s="58"/>
      <c r="O72" s="57"/>
    </row>
    <row r="73" ht="14.4" spans="8:15">
      <c r="H73" s="85"/>
      <c r="I73" s="57"/>
      <c r="M73" s="58"/>
      <c r="O73" s="57"/>
    </row>
    <row r="74" ht="14.4" spans="8:15">
      <c r="H74" s="85"/>
      <c r="I74" s="57"/>
      <c r="M74" s="58"/>
      <c r="O74" s="57"/>
    </row>
    <row r="75" spans="1:15">
      <c r="A75" s="127" t="s">
        <v>86</v>
      </c>
      <c r="B75" s="127" t="s">
        <v>187</v>
      </c>
      <c r="C75" s="127" t="s">
        <v>496</v>
      </c>
      <c r="D75" s="127" t="s">
        <v>264</v>
      </c>
      <c r="E75" s="127" t="s">
        <v>52</v>
      </c>
      <c r="F75" s="127" t="s">
        <v>62</v>
      </c>
      <c r="G75" s="127" t="s">
        <v>265</v>
      </c>
      <c r="H75" s="127" t="s">
        <v>266</v>
      </c>
      <c r="I75" s="127" t="s">
        <v>497</v>
      </c>
      <c r="L75" s="58"/>
      <c r="O75" s="57"/>
    </row>
    <row r="76" ht="14.4" spans="1:15">
      <c r="A76" s="63">
        <v>1</v>
      </c>
      <c r="B76" s="62" t="s">
        <v>200</v>
      </c>
      <c r="C76" s="128">
        <v>44407</v>
      </c>
      <c r="D76" s="81">
        <v>93</v>
      </c>
      <c r="E76" s="81" t="s">
        <v>495</v>
      </c>
      <c r="F76" s="81" t="s">
        <v>493</v>
      </c>
      <c r="G76" s="81" t="s">
        <v>84</v>
      </c>
      <c r="H76" s="81" t="s">
        <v>277</v>
      </c>
      <c r="I76" s="81">
        <v>5500</v>
      </c>
      <c r="L76" s="58"/>
      <c r="O76" s="57"/>
    </row>
    <row r="77" ht="14.4" spans="1:15">
      <c r="A77" s="63">
        <v>2</v>
      </c>
      <c r="B77" s="62" t="s">
        <v>200</v>
      </c>
      <c r="C77" s="128">
        <v>44401</v>
      </c>
      <c r="D77" s="81">
        <v>90.72</v>
      </c>
      <c r="E77" s="81" t="s">
        <v>495</v>
      </c>
      <c r="F77" s="81" t="s">
        <v>493</v>
      </c>
      <c r="G77" s="81" t="s">
        <v>84</v>
      </c>
      <c r="H77" s="81" t="s">
        <v>282</v>
      </c>
      <c r="I77" s="81">
        <v>5300</v>
      </c>
      <c r="L77" s="58"/>
      <c r="O77" s="57"/>
    </row>
    <row r="78" ht="14.4" spans="1:15">
      <c r="A78" s="63">
        <v>3</v>
      </c>
      <c r="B78" s="62" t="s">
        <v>200</v>
      </c>
      <c r="C78" s="128">
        <v>44399</v>
      </c>
      <c r="D78" s="81">
        <v>93</v>
      </c>
      <c r="E78" s="81" t="s">
        <v>495</v>
      </c>
      <c r="F78" s="81" t="s">
        <v>498</v>
      </c>
      <c r="G78" s="81" t="s">
        <v>84</v>
      </c>
      <c r="H78" s="81" t="s">
        <v>274</v>
      </c>
      <c r="I78" s="81">
        <v>6400</v>
      </c>
      <c r="L78" s="58"/>
      <c r="O78" s="57"/>
    </row>
    <row r="79" ht="14.4" spans="1:15">
      <c r="A79" s="63">
        <v>4</v>
      </c>
      <c r="B79" s="62" t="s">
        <v>200</v>
      </c>
      <c r="C79" s="128">
        <v>44394</v>
      </c>
      <c r="D79" s="81">
        <v>135.96</v>
      </c>
      <c r="E79" s="81" t="s">
        <v>499</v>
      </c>
      <c r="F79" s="81" t="s">
        <v>493</v>
      </c>
      <c r="G79" s="81" t="s">
        <v>84</v>
      </c>
      <c r="H79" s="81" t="s">
        <v>296</v>
      </c>
      <c r="I79" s="81">
        <v>6800</v>
      </c>
      <c r="L79" s="58"/>
      <c r="O79" s="57"/>
    </row>
    <row r="80" ht="14.4" spans="1:15">
      <c r="A80" s="63">
        <v>5</v>
      </c>
      <c r="B80" s="62" t="s">
        <v>200</v>
      </c>
      <c r="C80" s="128">
        <v>44379</v>
      </c>
      <c r="D80" s="81">
        <v>92</v>
      </c>
      <c r="E80" s="81" t="s">
        <v>495</v>
      </c>
      <c r="F80" s="81" t="s">
        <v>493</v>
      </c>
      <c r="G80" s="81" t="s">
        <v>84</v>
      </c>
      <c r="H80" s="81" t="s">
        <v>277</v>
      </c>
      <c r="I80" s="81">
        <v>4800</v>
      </c>
      <c r="L80" s="58"/>
      <c r="O80" s="57"/>
    </row>
    <row r="81" ht="14.4" spans="1:15">
      <c r="A81" s="63">
        <v>6</v>
      </c>
      <c r="B81" s="62" t="s">
        <v>200</v>
      </c>
      <c r="C81" s="128">
        <v>44379</v>
      </c>
      <c r="D81" s="81">
        <v>92.77</v>
      </c>
      <c r="E81" s="81" t="s">
        <v>495</v>
      </c>
      <c r="F81" s="81" t="s">
        <v>493</v>
      </c>
      <c r="G81" s="81" t="s">
        <v>84</v>
      </c>
      <c r="H81" s="81" t="s">
        <v>274</v>
      </c>
      <c r="I81" s="81">
        <v>5200</v>
      </c>
      <c r="L81" s="58"/>
      <c r="O81" s="57"/>
    </row>
    <row r="82" ht="14.4" spans="1:15">
      <c r="A82" s="63">
        <v>7</v>
      </c>
      <c r="B82" s="62" t="s">
        <v>200</v>
      </c>
      <c r="C82" s="105">
        <v>44321</v>
      </c>
      <c r="D82" s="63">
        <v>92</v>
      </c>
      <c r="E82" s="62" t="s">
        <v>495</v>
      </c>
      <c r="F82" s="62" t="s">
        <v>493</v>
      </c>
      <c r="G82" s="81" t="s">
        <v>84</v>
      </c>
      <c r="H82" s="63" t="s">
        <v>500</v>
      </c>
      <c r="I82" s="63">
        <v>4300</v>
      </c>
      <c r="L82" s="58"/>
      <c r="O82" s="57"/>
    </row>
    <row r="83" ht="14.4" spans="1:15">
      <c r="A83" s="63">
        <v>8</v>
      </c>
      <c r="B83" s="62" t="s">
        <v>200</v>
      </c>
      <c r="C83" s="105">
        <v>44305</v>
      </c>
      <c r="D83" s="63">
        <v>139</v>
      </c>
      <c r="E83" s="62" t="s">
        <v>499</v>
      </c>
      <c r="F83" s="62" t="s">
        <v>493</v>
      </c>
      <c r="G83" s="81" t="s">
        <v>84</v>
      </c>
      <c r="H83" s="63" t="s">
        <v>501</v>
      </c>
      <c r="I83" s="63">
        <v>8000</v>
      </c>
      <c r="L83" s="58"/>
      <c r="O83" s="57"/>
    </row>
    <row r="84" ht="14.4" spans="1:15">
      <c r="A84" s="63">
        <v>9</v>
      </c>
      <c r="B84" s="62" t="s">
        <v>200</v>
      </c>
      <c r="C84" s="105">
        <v>44297</v>
      </c>
      <c r="D84" s="63">
        <v>139</v>
      </c>
      <c r="E84" s="62" t="s">
        <v>499</v>
      </c>
      <c r="F84" s="62" t="s">
        <v>493</v>
      </c>
      <c r="G84" s="81" t="s">
        <v>84</v>
      </c>
      <c r="H84" s="63" t="s">
        <v>502</v>
      </c>
      <c r="I84" s="63">
        <v>8300</v>
      </c>
      <c r="L84" s="58"/>
      <c r="O84" s="57"/>
    </row>
    <row r="85" ht="14.4" spans="1:15">
      <c r="A85" s="63">
        <v>10</v>
      </c>
      <c r="B85" s="62" t="s">
        <v>200</v>
      </c>
      <c r="C85" s="105">
        <v>44296</v>
      </c>
      <c r="D85" s="63">
        <v>90</v>
      </c>
      <c r="E85" s="62" t="s">
        <v>495</v>
      </c>
      <c r="F85" s="62" t="s">
        <v>493</v>
      </c>
      <c r="G85" s="62" t="s">
        <v>84</v>
      </c>
      <c r="H85" s="63" t="s">
        <v>501</v>
      </c>
      <c r="I85" s="63">
        <v>4300</v>
      </c>
      <c r="L85" s="58"/>
      <c r="O85" s="57"/>
    </row>
    <row r="86" ht="14.4" spans="1:15">
      <c r="A86" s="63">
        <v>11</v>
      </c>
      <c r="B86" s="62" t="s">
        <v>200</v>
      </c>
      <c r="C86" s="105">
        <v>44296</v>
      </c>
      <c r="D86" s="63">
        <v>90</v>
      </c>
      <c r="E86" s="62" t="s">
        <v>495</v>
      </c>
      <c r="F86" s="62" t="s">
        <v>493</v>
      </c>
      <c r="G86" s="62" t="s">
        <v>84</v>
      </c>
      <c r="H86" s="63" t="s">
        <v>503</v>
      </c>
      <c r="I86" s="63">
        <v>4300</v>
      </c>
      <c r="L86" s="58"/>
      <c r="O86" s="57"/>
    </row>
    <row r="87" ht="14.4" spans="1:15">
      <c r="A87" s="63">
        <v>12</v>
      </c>
      <c r="B87" s="62" t="s">
        <v>200</v>
      </c>
      <c r="C87" s="105">
        <v>44260</v>
      </c>
      <c r="D87" s="63">
        <v>135</v>
      </c>
      <c r="E87" s="62" t="s">
        <v>499</v>
      </c>
      <c r="F87" s="62" t="s">
        <v>493</v>
      </c>
      <c r="G87" s="62" t="s">
        <v>84</v>
      </c>
      <c r="H87" s="63" t="s">
        <v>504</v>
      </c>
      <c r="I87" s="63">
        <v>8000</v>
      </c>
      <c r="L87" s="58"/>
      <c r="O87" s="57"/>
    </row>
    <row r="88" ht="14.4" spans="1:15">
      <c r="A88" s="63">
        <v>13</v>
      </c>
      <c r="B88" s="62" t="s">
        <v>200</v>
      </c>
      <c r="C88" s="105">
        <v>44244</v>
      </c>
      <c r="D88" s="63">
        <v>91</v>
      </c>
      <c r="E88" s="62" t="s">
        <v>495</v>
      </c>
      <c r="F88" s="62" t="s">
        <v>493</v>
      </c>
      <c r="G88" s="62" t="s">
        <v>84</v>
      </c>
      <c r="H88" s="63" t="s">
        <v>504</v>
      </c>
      <c r="I88" s="63">
        <v>5200</v>
      </c>
      <c r="L88" s="58"/>
      <c r="O88" s="57"/>
    </row>
    <row r="89" ht="14.4" spans="1:15">
      <c r="A89" s="63">
        <v>14</v>
      </c>
      <c r="B89" s="62" t="s">
        <v>200</v>
      </c>
      <c r="C89" s="105">
        <v>44217</v>
      </c>
      <c r="D89" s="63">
        <v>92</v>
      </c>
      <c r="E89" s="62" t="s">
        <v>495</v>
      </c>
      <c r="F89" s="62" t="s">
        <v>493</v>
      </c>
      <c r="G89" s="62" t="s">
        <v>84</v>
      </c>
      <c r="H89" s="63" t="s">
        <v>501</v>
      </c>
      <c r="I89" s="63">
        <v>4000</v>
      </c>
      <c r="L89" s="58"/>
      <c r="O89" s="57"/>
    </row>
    <row r="90" ht="14.4" spans="1:15">
      <c r="A90" s="63">
        <v>15</v>
      </c>
      <c r="B90" s="62" t="s">
        <v>200</v>
      </c>
      <c r="C90" s="105">
        <v>44204</v>
      </c>
      <c r="D90" s="63">
        <v>57</v>
      </c>
      <c r="E90" s="62" t="s">
        <v>495</v>
      </c>
      <c r="F90" s="62" t="s">
        <v>493</v>
      </c>
      <c r="G90" s="62" t="s">
        <v>84</v>
      </c>
      <c r="H90" s="63" t="s">
        <v>505</v>
      </c>
      <c r="I90" s="63">
        <v>3500</v>
      </c>
      <c r="L90" s="58"/>
      <c r="O90" s="57"/>
    </row>
    <row r="91" ht="14.4" spans="1:15">
      <c r="A91" s="63">
        <v>16</v>
      </c>
      <c r="B91" s="62" t="s">
        <v>200</v>
      </c>
      <c r="C91" s="105">
        <v>44185</v>
      </c>
      <c r="D91" s="63">
        <v>90</v>
      </c>
      <c r="E91" s="62" t="s">
        <v>495</v>
      </c>
      <c r="F91" s="62" t="s">
        <v>493</v>
      </c>
      <c r="G91" s="62" t="s">
        <v>84</v>
      </c>
      <c r="H91" s="63" t="s">
        <v>504</v>
      </c>
      <c r="I91" s="63">
        <v>4500</v>
      </c>
      <c r="L91" s="58"/>
      <c r="O91" s="57"/>
    </row>
    <row r="92" ht="14.4" spans="1:15">
      <c r="A92" s="63">
        <v>17</v>
      </c>
      <c r="B92" s="62" t="s">
        <v>200</v>
      </c>
      <c r="C92" s="105">
        <v>44498</v>
      </c>
      <c r="D92" s="63">
        <v>136</v>
      </c>
      <c r="E92" s="62" t="s">
        <v>499</v>
      </c>
      <c r="F92" s="62" t="s">
        <v>493</v>
      </c>
      <c r="G92" s="62" t="s">
        <v>84</v>
      </c>
      <c r="H92" s="63" t="s">
        <v>506</v>
      </c>
      <c r="I92" s="63">
        <v>8100</v>
      </c>
      <c r="L92" s="58"/>
      <c r="O92" s="57"/>
    </row>
    <row r="93" ht="14.4" spans="1:15">
      <c r="A93" s="63">
        <v>18</v>
      </c>
      <c r="B93" s="62" t="s">
        <v>200</v>
      </c>
      <c r="C93" s="105">
        <v>44111</v>
      </c>
      <c r="D93" s="63">
        <v>135</v>
      </c>
      <c r="E93" s="62" t="s">
        <v>499</v>
      </c>
      <c r="F93" s="62" t="s">
        <v>493</v>
      </c>
      <c r="G93" s="62" t="s">
        <v>149</v>
      </c>
      <c r="H93" s="63" t="s">
        <v>501</v>
      </c>
      <c r="I93" s="63">
        <v>7600</v>
      </c>
      <c r="L93" s="58"/>
      <c r="O93" s="57"/>
    </row>
    <row r="94" ht="14.4" spans="1:15">
      <c r="A94" s="63">
        <v>19</v>
      </c>
      <c r="B94" s="62" t="s">
        <v>200</v>
      </c>
      <c r="C94" s="105">
        <v>44119</v>
      </c>
      <c r="D94" s="63">
        <v>135</v>
      </c>
      <c r="E94" s="62" t="s">
        <v>499</v>
      </c>
      <c r="F94" s="62" t="s">
        <v>493</v>
      </c>
      <c r="G94" s="62" t="s">
        <v>84</v>
      </c>
      <c r="H94" s="63" t="s">
        <v>507</v>
      </c>
      <c r="I94" s="63">
        <v>5000</v>
      </c>
      <c r="L94" s="58"/>
      <c r="O94" s="57"/>
    </row>
    <row r="95" ht="14.4" spans="1:15">
      <c r="A95" s="63">
        <v>20</v>
      </c>
      <c r="B95" s="62" t="s">
        <v>200</v>
      </c>
      <c r="C95" s="105">
        <v>44115</v>
      </c>
      <c r="D95" s="63">
        <v>93</v>
      </c>
      <c r="E95" s="62" t="s">
        <v>495</v>
      </c>
      <c r="F95" s="62" t="s">
        <v>493</v>
      </c>
      <c r="G95" s="62" t="s">
        <v>84</v>
      </c>
      <c r="H95" s="63" t="s">
        <v>502</v>
      </c>
      <c r="I95" s="63">
        <v>5300</v>
      </c>
      <c r="L95" s="58"/>
      <c r="O95" s="57"/>
    </row>
    <row r="96" ht="14.4" spans="1:15">
      <c r="A96" s="63">
        <v>21</v>
      </c>
      <c r="B96" s="62" t="s">
        <v>200</v>
      </c>
      <c r="C96" s="105">
        <v>44112</v>
      </c>
      <c r="D96" s="63">
        <v>89</v>
      </c>
      <c r="E96" s="62" t="s">
        <v>495</v>
      </c>
      <c r="F96" s="62" t="s">
        <v>493</v>
      </c>
      <c r="G96" s="62" t="s">
        <v>84</v>
      </c>
      <c r="H96" s="63" t="s">
        <v>504</v>
      </c>
      <c r="I96" s="63">
        <v>2600</v>
      </c>
      <c r="L96" s="58"/>
      <c r="O96" s="57"/>
    </row>
    <row r="97" ht="14.4" spans="1:15">
      <c r="A97" s="63">
        <v>22</v>
      </c>
      <c r="B97" s="62" t="s">
        <v>200</v>
      </c>
      <c r="C97" s="105">
        <v>44092</v>
      </c>
      <c r="D97" s="63">
        <v>135</v>
      </c>
      <c r="E97" s="62" t="s">
        <v>499</v>
      </c>
      <c r="F97" s="62" t="s">
        <v>493</v>
      </c>
      <c r="G97" s="62" t="s">
        <v>84</v>
      </c>
      <c r="H97" s="63" t="s">
        <v>504</v>
      </c>
      <c r="I97" s="63">
        <v>8200</v>
      </c>
      <c r="L97" s="58"/>
      <c r="O97" s="57"/>
    </row>
    <row r="98" ht="14.4" spans="1:15">
      <c r="A98" s="63">
        <v>23</v>
      </c>
      <c r="B98" s="62" t="s">
        <v>200</v>
      </c>
      <c r="C98" s="105">
        <v>44086</v>
      </c>
      <c r="D98" s="63">
        <v>91</v>
      </c>
      <c r="E98" s="62" t="s">
        <v>495</v>
      </c>
      <c r="F98" s="62" t="s">
        <v>493</v>
      </c>
      <c r="G98" s="62" t="s">
        <v>84</v>
      </c>
      <c r="H98" s="63" t="s">
        <v>503</v>
      </c>
      <c r="I98" s="63">
        <v>4000</v>
      </c>
      <c r="L98" s="58"/>
      <c r="O98" s="57"/>
    </row>
    <row r="99" ht="14.4" spans="1:15">
      <c r="A99" s="63">
        <v>24</v>
      </c>
      <c r="B99" s="62" t="s">
        <v>200</v>
      </c>
      <c r="C99" s="105">
        <v>44067</v>
      </c>
      <c r="D99" s="63">
        <v>134</v>
      </c>
      <c r="E99" s="62" t="s">
        <v>499</v>
      </c>
      <c r="F99" s="62" t="s">
        <v>493</v>
      </c>
      <c r="G99" s="62" t="s">
        <v>84</v>
      </c>
      <c r="H99" s="63" t="s">
        <v>506</v>
      </c>
      <c r="I99" s="63">
        <v>7500</v>
      </c>
      <c r="L99" s="58"/>
      <c r="O99" s="57"/>
    </row>
    <row r="100" ht="14.4" spans="1:15">
      <c r="A100" s="63">
        <v>25</v>
      </c>
      <c r="B100" s="62" t="s">
        <v>200</v>
      </c>
      <c r="C100" s="105">
        <v>44061</v>
      </c>
      <c r="D100" s="63">
        <v>132</v>
      </c>
      <c r="E100" s="62" t="s">
        <v>499</v>
      </c>
      <c r="F100" s="62" t="s">
        <v>493</v>
      </c>
      <c r="G100" s="62" t="s">
        <v>84</v>
      </c>
      <c r="H100" s="63" t="s">
        <v>501</v>
      </c>
      <c r="I100" s="63">
        <v>7600</v>
      </c>
      <c r="L100" s="58"/>
      <c r="O100" s="57"/>
    </row>
    <row r="101" ht="14.4" spans="1:15">
      <c r="A101" s="63">
        <v>26</v>
      </c>
      <c r="B101" s="62" t="s">
        <v>200</v>
      </c>
      <c r="C101" s="105">
        <v>44052</v>
      </c>
      <c r="D101" s="63">
        <v>91</v>
      </c>
      <c r="E101" s="62" t="s">
        <v>495</v>
      </c>
      <c r="F101" s="62" t="s">
        <v>493</v>
      </c>
      <c r="G101" s="62" t="s">
        <v>84</v>
      </c>
      <c r="H101" s="63" t="s">
        <v>503</v>
      </c>
      <c r="I101" s="63">
        <v>4000</v>
      </c>
      <c r="L101" s="58"/>
      <c r="O101" s="57"/>
    </row>
    <row r="102" ht="14.4" spans="1:15">
      <c r="A102" s="63">
        <v>27</v>
      </c>
      <c r="B102" s="62" t="s">
        <v>200</v>
      </c>
      <c r="C102" s="105">
        <v>44046</v>
      </c>
      <c r="D102" s="63">
        <v>132</v>
      </c>
      <c r="E102" s="62" t="s">
        <v>499</v>
      </c>
      <c r="F102" s="62" t="s">
        <v>493</v>
      </c>
      <c r="G102" s="62" t="s">
        <v>84</v>
      </c>
      <c r="H102" s="63" t="s">
        <v>501</v>
      </c>
      <c r="I102" s="63">
        <v>7300</v>
      </c>
      <c r="L102" s="58"/>
      <c r="O102" s="57"/>
    </row>
    <row r="103" ht="14.55" spans="9:15">
      <c r="I103" s="57"/>
      <c r="N103" s="58"/>
      <c r="O103" s="57"/>
    </row>
    <row r="104" ht="87.15" spans="1:5">
      <c r="A104" s="129" t="s">
        <v>463</v>
      </c>
      <c r="B104" s="130" t="s">
        <v>508</v>
      </c>
      <c r="C104" s="131" t="s">
        <v>509</v>
      </c>
      <c r="D104" s="130" t="s">
        <v>510</v>
      </c>
      <c r="E104" s="132"/>
    </row>
    <row r="105" ht="15.15" spans="1:5">
      <c r="A105" s="133" t="s">
        <v>511</v>
      </c>
      <c r="B105" s="134">
        <v>2</v>
      </c>
      <c r="C105" s="135" t="e">
        <f>H3</f>
        <v>#VALUE!</v>
      </c>
      <c r="D105" s="136">
        <v>59.85</v>
      </c>
      <c r="E105" s="137"/>
    </row>
    <row r="106" ht="15.15" spans="1:5">
      <c r="A106" s="133" t="s">
        <v>512</v>
      </c>
      <c r="B106" s="134">
        <v>3</v>
      </c>
      <c r="C106" s="135">
        <f>H6</f>
        <v>69.53</v>
      </c>
      <c r="D106" s="136">
        <v>58.52</v>
      </c>
      <c r="E106" s="137"/>
    </row>
    <row r="107" ht="15.15" spans="1:5">
      <c r="A107" s="133" t="s">
        <v>513</v>
      </c>
      <c r="B107" s="134">
        <v>4</v>
      </c>
      <c r="C107" s="135">
        <f>H9</f>
        <v>66.14</v>
      </c>
      <c r="D107" s="136">
        <v>61.36</v>
      </c>
      <c r="E107" s="137"/>
    </row>
    <row r="108" ht="15.15" spans="1:5">
      <c r="A108" s="133" t="s">
        <v>514</v>
      </c>
      <c r="B108" s="134">
        <v>3</v>
      </c>
      <c r="C108" s="135" t="e">
        <f>H12</f>
        <v>#VALUE!</v>
      </c>
      <c r="D108" s="136">
        <v>60.85</v>
      </c>
      <c r="E108" s="137"/>
    </row>
    <row r="109" ht="15.15" spans="1:5">
      <c r="A109" s="133" t="s">
        <v>515</v>
      </c>
      <c r="B109" s="134" t="s">
        <v>470</v>
      </c>
      <c r="C109" s="135" t="s">
        <v>470</v>
      </c>
      <c r="D109" s="136" t="s">
        <v>470</v>
      </c>
      <c r="E109" s="137"/>
    </row>
    <row r="110" ht="15.15" spans="1:5">
      <c r="A110" s="138" t="s">
        <v>516</v>
      </c>
      <c r="B110" s="130"/>
      <c r="C110" s="135">
        <v>62.08</v>
      </c>
      <c r="D110" s="136">
        <v>60.15</v>
      </c>
      <c r="E110" s="137"/>
    </row>
    <row r="112" ht="14.55"/>
    <row r="113" ht="63.75" spans="1:3">
      <c r="A113" s="139" t="s">
        <v>463</v>
      </c>
      <c r="B113" s="140" t="s">
        <v>508</v>
      </c>
      <c r="C113" s="141" t="s">
        <v>517</v>
      </c>
    </row>
    <row r="114" ht="14.55" spans="1:3">
      <c r="A114" s="142" t="s">
        <v>518</v>
      </c>
      <c r="B114" s="143" t="s">
        <v>470</v>
      </c>
      <c r="C114" s="144" t="str">
        <f>H20</f>
        <v>——</v>
      </c>
    </row>
    <row r="115" ht="14.55" spans="1:3">
      <c r="A115" s="142" t="s">
        <v>519</v>
      </c>
      <c r="B115" s="143" t="s">
        <v>470</v>
      </c>
      <c r="C115" s="144">
        <f>H23</f>
        <v>68.7</v>
      </c>
    </row>
    <row r="116" ht="14.55" spans="1:3">
      <c r="A116" s="142" t="s">
        <v>520</v>
      </c>
      <c r="B116" s="143" t="s">
        <v>470</v>
      </c>
      <c r="C116" s="144" t="e">
        <f>H26</f>
        <v>#VALUE!</v>
      </c>
    </row>
    <row r="117" ht="14.55" spans="1:3">
      <c r="A117" s="142" t="s">
        <v>521</v>
      </c>
      <c r="B117" s="143" t="s">
        <v>470</v>
      </c>
      <c r="C117" s="144">
        <f>H29</f>
        <v>73.7</v>
      </c>
    </row>
    <row r="118" ht="14.55" spans="1:3">
      <c r="A118" s="142" t="s">
        <v>522</v>
      </c>
      <c r="B118" s="143" t="s">
        <v>470</v>
      </c>
      <c r="C118" s="145" t="e">
        <f>H32</f>
        <v>#VALUE!</v>
      </c>
    </row>
    <row r="119" ht="14.55" spans="1:3">
      <c r="A119" s="146" t="s">
        <v>516</v>
      </c>
      <c r="B119" s="147"/>
      <c r="C119" s="145" t="e">
        <f>H33</f>
        <v>#VALUE!</v>
      </c>
    </row>
    <row r="120" ht="14.55"/>
    <row r="121" ht="72.75" spans="1:5">
      <c r="A121" s="129" t="s">
        <v>463</v>
      </c>
      <c r="B121" s="130" t="s">
        <v>508</v>
      </c>
      <c r="C121" s="131" t="s">
        <v>523</v>
      </c>
      <c r="D121" s="130" t="s">
        <v>509</v>
      </c>
      <c r="E121" s="132"/>
    </row>
    <row r="122" ht="15.15" spans="1:5">
      <c r="A122" s="133" t="s">
        <v>511</v>
      </c>
      <c r="B122" s="134">
        <f>F37</f>
        <v>2</v>
      </c>
      <c r="C122" s="148">
        <f t="shared" ref="C122:C127" si="11">D122+3.2</f>
        <v>52.78</v>
      </c>
      <c r="D122" s="136">
        <v>49.58</v>
      </c>
      <c r="E122" s="137"/>
    </row>
    <row r="123" ht="15.15" spans="1:5">
      <c r="A123" s="133" t="s">
        <v>512</v>
      </c>
      <c r="B123" s="134" t="e">
        <f>#REF!</f>
        <v>#REF!</v>
      </c>
      <c r="C123" s="148">
        <f t="shared" si="11"/>
        <v>33.67</v>
      </c>
      <c r="D123" s="136">
        <v>30.47</v>
      </c>
      <c r="E123" s="137"/>
    </row>
    <row r="124" ht="15.15" spans="1:5">
      <c r="A124" s="133" t="s">
        <v>513</v>
      </c>
      <c r="B124" s="134" t="e">
        <f>#REF!</f>
        <v>#REF!</v>
      </c>
      <c r="C124" s="148">
        <f t="shared" si="11"/>
        <v>56.28</v>
      </c>
      <c r="D124" s="136">
        <v>53.08</v>
      </c>
      <c r="E124" s="137"/>
    </row>
    <row r="125" ht="15.15" spans="1:5">
      <c r="A125" s="133" t="s">
        <v>514</v>
      </c>
      <c r="B125" s="134" t="e">
        <f>#REF!</f>
        <v>#REF!</v>
      </c>
      <c r="C125" s="148">
        <f t="shared" si="11"/>
        <v>34.38</v>
      </c>
      <c r="D125" s="136">
        <v>31.18</v>
      </c>
      <c r="E125" s="137"/>
    </row>
    <row r="126" ht="15.15" spans="1:5">
      <c r="A126" s="133" t="s">
        <v>515</v>
      </c>
      <c r="B126" s="134">
        <f>F49</f>
        <v>1</v>
      </c>
      <c r="C126" s="148">
        <f t="shared" si="11"/>
        <v>57.44</v>
      </c>
      <c r="D126" s="136">
        <v>54.24</v>
      </c>
      <c r="E126" s="137"/>
    </row>
    <row r="127" ht="15.15" spans="1:5">
      <c r="A127" s="138" t="s">
        <v>516</v>
      </c>
      <c r="B127" s="130"/>
      <c r="C127" s="148">
        <f t="shared" si="11"/>
        <v>46.91</v>
      </c>
      <c r="D127" s="136">
        <v>43.71</v>
      </c>
      <c r="E127" s="137"/>
    </row>
  </sheetData>
  <mergeCells count="68">
    <mergeCell ref="A1:H1"/>
    <mergeCell ref="A16:F16"/>
    <mergeCell ref="A18:H18"/>
    <mergeCell ref="A33:F33"/>
    <mergeCell ref="A35:H35"/>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比较法</vt:lpstr>
      <vt:lpstr>成本（静态）</vt:lpstr>
      <vt:lpstr>各小区租金</vt:lpstr>
      <vt:lpstr>Sheet1</vt:lpstr>
      <vt:lpstr>汇总</vt:lpstr>
      <vt:lpstr>城研租金数据</vt:lpstr>
      <vt:lpstr>链家案例整理</vt:lpstr>
      <vt:lpstr>中指成交数据</vt:lpstr>
      <vt:lpstr>悦廷</vt:lpstr>
      <vt:lpstr>鹿海园五里</vt:lpstr>
      <vt:lpstr>鹿海园</vt:lpstr>
      <vt:lpstr>南海家园三里</vt:lpstr>
      <vt:lpstr>城研数据</vt:lpstr>
      <vt:lpstr>X13海棠苑房源明细</vt:lpstr>
      <vt:lpstr>X38鹿海园五里房源明细</vt:lpstr>
      <vt:lpstr>房产信息</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诗霖</cp:lastModifiedBy>
  <dcterms:created xsi:type="dcterms:W3CDTF">2006-09-16T00:00:00Z</dcterms:created>
  <dcterms:modified xsi:type="dcterms:W3CDTF">2025-10-29T11:25:33Z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