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60" yWindow="105" windowWidth="12120" windowHeight="753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V9" i="67"/>
  <c r="U9" i="67"/>
  <c r="T9" i="67"/>
  <c r="S9" i="67"/>
  <c r="Q8" i="67"/>
  <c r="P8" i="67"/>
  <c r="O8" i="67"/>
  <c r="N8" i="67"/>
  <c r="Q9" i="67"/>
  <c r="F9" i="67"/>
  <c r="F8" i="67"/>
  <c r="F7" i="67"/>
  <c r="F6" i="67"/>
  <c r="P9" i="67"/>
  <c r="O9" i="67"/>
  <c r="C9" i="67"/>
  <c r="N9" i="67"/>
  <c r="B9" i="67"/>
  <c r="B8" i="67"/>
  <c r="B7" i="67"/>
  <c r="B6" i="67"/>
  <c r="Q10" i="67"/>
  <c r="F10" i="67"/>
  <c r="P10" i="67"/>
  <c r="E10" i="67"/>
  <c r="E9" i="67"/>
  <c r="E8" i="67"/>
  <c r="E7" i="67"/>
  <c r="E6" i="67"/>
  <c r="O10" i="67"/>
  <c r="C10" i="67"/>
  <c r="N10" i="67"/>
  <c r="B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P17" i="67"/>
  <c r="E17" i="67"/>
  <c r="O17" i="67"/>
  <c r="N17" i="67"/>
  <c r="N18" i="67"/>
  <c r="O18" i="67"/>
  <c r="P18" i="67"/>
  <c r="Q18" i="67"/>
  <c r="B15" i="59"/>
  <c r="C24" i="64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2" i="68"/>
  <c r="B14" i="68"/>
  <c r="B1" i="68" s="1"/>
  <c r="B3" i="68"/>
  <c r="B8" i="68"/>
  <c r="B7" i="68"/>
  <c r="B6" i="68"/>
  <c r="B5" i="68"/>
  <c r="E14" i="68"/>
  <c r="F14" i="68"/>
  <c r="N20" i="67"/>
  <c r="O20" i="67"/>
  <c r="P20" i="67"/>
  <c r="Q20" i="67"/>
  <c r="N21" i="67"/>
  <c r="O21" i="67"/>
  <c r="P21" i="67"/>
  <c r="Q21" i="67"/>
  <c r="C20" i="67"/>
  <c r="C19" i="67"/>
  <c r="B21" i="67"/>
  <c r="S21" i="67"/>
  <c r="F21" i="67"/>
  <c r="V21" i="67"/>
  <c r="E21" i="67"/>
  <c r="U21" i="67"/>
  <c r="C21" i="67"/>
  <c r="T21" i="67"/>
  <c r="D19" i="67"/>
  <c r="D20" i="67"/>
  <c r="E20" i="67"/>
  <c r="E19" i="67"/>
  <c r="B20" i="67"/>
  <c r="B19" i="67"/>
  <c r="B17" i="67"/>
  <c r="B16" i="67"/>
  <c r="B15" i="67"/>
  <c r="F20" i="67"/>
  <c r="F19" i="67"/>
  <c r="F17" i="67"/>
  <c r="D21" i="67"/>
  <c r="S17" i="67"/>
  <c r="F16" i="67"/>
  <c r="F15" i="67"/>
  <c r="F14" i="67"/>
  <c r="F13" i="67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E81" i="67"/>
  <c r="C81" i="67"/>
  <c r="D81" i="67"/>
  <c r="B81" i="67"/>
  <c r="F80" i="67"/>
  <c r="E80" i="67"/>
  <c r="C80" i="67"/>
  <c r="D80" i="67"/>
  <c r="B80" i="67"/>
  <c r="F79" i="67"/>
  <c r="E79" i="67"/>
  <c r="C79" i="67"/>
  <c r="D79" i="67"/>
  <c r="B79" i="67"/>
  <c r="F77" i="67"/>
  <c r="E77" i="67"/>
  <c r="C77" i="67"/>
  <c r="D77" i="67"/>
  <c r="B77" i="67"/>
  <c r="F76" i="67"/>
  <c r="E76" i="67"/>
  <c r="C76" i="67"/>
  <c r="D76" i="67"/>
  <c r="B76" i="67"/>
  <c r="F75" i="67"/>
  <c r="E75" i="67"/>
  <c r="C75" i="67"/>
  <c r="D75" i="67"/>
  <c r="B75" i="67"/>
  <c r="Q73" i="67"/>
  <c r="P73" i="67"/>
  <c r="O73" i="67"/>
  <c r="N73" i="67"/>
  <c r="F73" i="67"/>
  <c r="V73" i="67"/>
  <c r="E73" i="67"/>
  <c r="U73" i="67"/>
  <c r="C73" i="67"/>
  <c r="T73" i="67"/>
  <c r="B73" i="67"/>
  <c r="S73" i="67"/>
  <c r="Q72" i="67"/>
  <c r="P72" i="67"/>
  <c r="O72" i="67"/>
  <c r="N72" i="67"/>
  <c r="F72" i="67"/>
  <c r="E72" i="67"/>
  <c r="C72" i="67"/>
  <c r="D72" i="67"/>
  <c r="B72" i="67"/>
  <c r="Q71" i="67"/>
  <c r="P71" i="67"/>
  <c r="O71" i="67"/>
  <c r="N71" i="67"/>
  <c r="F71" i="67"/>
  <c r="E71" i="67"/>
  <c r="C71" i="67"/>
  <c r="D71" i="67"/>
  <c r="B71" i="67"/>
  <c r="Q70" i="67"/>
  <c r="P70" i="67"/>
  <c r="O70" i="67"/>
  <c r="N70" i="67"/>
  <c r="Q69" i="67"/>
  <c r="P69" i="67"/>
  <c r="O69" i="67"/>
  <c r="N69" i="67"/>
  <c r="F69" i="67"/>
  <c r="V69" i="67"/>
  <c r="E69" i="67"/>
  <c r="U69" i="67"/>
  <c r="C69" i="67"/>
  <c r="T69" i="67"/>
  <c r="B69" i="67"/>
  <c r="S69" i="67"/>
  <c r="Q68" i="67"/>
  <c r="P68" i="67"/>
  <c r="O68" i="67"/>
  <c r="N68" i="67"/>
  <c r="F68" i="67"/>
  <c r="E68" i="67"/>
  <c r="C68" i="67"/>
  <c r="D68" i="67"/>
  <c r="B68" i="67"/>
  <c r="Q67" i="67"/>
  <c r="P67" i="67"/>
  <c r="O67" i="67"/>
  <c r="N67" i="67"/>
  <c r="F67" i="67"/>
  <c r="E67" i="67"/>
  <c r="C67" i="67"/>
  <c r="D67" i="67"/>
  <c r="B67" i="67"/>
  <c r="Q66" i="67"/>
  <c r="P66" i="67"/>
  <c r="O66" i="67"/>
  <c r="N66" i="67"/>
  <c r="Q65" i="67"/>
  <c r="P65" i="67"/>
  <c r="O65" i="67"/>
  <c r="N65" i="67"/>
  <c r="F65" i="67"/>
  <c r="V65" i="67"/>
  <c r="E65" i="67"/>
  <c r="U65" i="67"/>
  <c r="C65" i="67"/>
  <c r="T65" i="67"/>
  <c r="B65" i="67"/>
  <c r="S65" i="67"/>
  <c r="Q64" i="67"/>
  <c r="P64" i="67"/>
  <c r="O64" i="67"/>
  <c r="N64" i="67"/>
  <c r="F64" i="67"/>
  <c r="E64" i="67"/>
  <c r="C64" i="67"/>
  <c r="D64" i="67"/>
  <c r="B64" i="67"/>
  <c r="Q63" i="67"/>
  <c r="P63" i="67"/>
  <c r="O63" i="67"/>
  <c r="N63" i="67"/>
  <c r="F63" i="67"/>
  <c r="E63" i="67"/>
  <c r="C63" i="67"/>
  <c r="D63" i="67"/>
  <c r="B63" i="67"/>
  <c r="Q62" i="67"/>
  <c r="P62" i="67"/>
  <c r="O62" i="67"/>
  <c r="N62" i="67"/>
  <c r="F61" i="67"/>
  <c r="V61" i="67"/>
  <c r="E61" i="67"/>
  <c r="U61" i="67"/>
  <c r="C61" i="67"/>
  <c r="T61" i="67"/>
  <c r="B61" i="67"/>
  <c r="S61" i="67"/>
  <c r="F60" i="67"/>
  <c r="Q60" i="67"/>
  <c r="E60" i="67"/>
  <c r="P60" i="67"/>
  <c r="C60" i="67"/>
  <c r="O60" i="67"/>
  <c r="B60" i="67"/>
  <c r="N60" i="67"/>
  <c r="F59" i="67"/>
  <c r="Q59" i="67"/>
  <c r="E59" i="67"/>
  <c r="P59" i="67"/>
  <c r="C59" i="67"/>
  <c r="O59" i="67"/>
  <c r="B59" i="67"/>
  <c r="N59" i="67"/>
  <c r="Q58" i="67"/>
  <c r="P58" i="67"/>
  <c r="O58" i="67"/>
  <c r="N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/>
  <c r="F56" i="67"/>
  <c r="F57" i="67"/>
  <c r="V57" i="67"/>
  <c r="P54" i="67"/>
  <c r="E55" i="67"/>
  <c r="E56" i="67"/>
  <c r="E57" i="67"/>
  <c r="U57" i="67"/>
  <c r="O54" i="67"/>
  <c r="C55" i="67"/>
  <c r="C56" i="67"/>
  <c r="C57" i="67"/>
  <c r="T57" i="67"/>
  <c r="N54" i="67"/>
  <c r="B55" i="67"/>
  <c r="B56" i="67"/>
  <c r="B57" i="67"/>
  <c r="S57" i="67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/>
  <c r="F53" i="67"/>
  <c r="V53" i="67"/>
  <c r="P50" i="67"/>
  <c r="E51" i="67"/>
  <c r="E52" i="67"/>
  <c r="E53" i="67"/>
  <c r="U53" i="67"/>
  <c r="O50" i="67"/>
  <c r="C51" i="67"/>
  <c r="C52" i="67"/>
  <c r="C53" i="67"/>
  <c r="T53" i="67"/>
  <c r="N50" i="67"/>
  <c r="B51" i="67"/>
  <c r="B52" i="67"/>
  <c r="B53" i="67"/>
  <c r="S53" i="67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/>
  <c r="F49" i="67"/>
  <c r="V49" i="67"/>
  <c r="P46" i="67"/>
  <c r="E47" i="67"/>
  <c r="E48" i="67"/>
  <c r="E49" i="67"/>
  <c r="U49" i="67"/>
  <c r="O46" i="67"/>
  <c r="C47" i="67"/>
  <c r="C48" i="67"/>
  <c r="C49" i="67"/>
  <c r="T49" i="67"/>
  <c r="N46" i="67"/>
  <c r="B47" i="67"/>
  <c r="B48" i="67"/>
  <c r="B49" i="67"/>
  <c r="S49" i="67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/>
  <c r="F45" i="67"/>
  <c r="V45" i="67"/>
  <c r="P42" i="67"/>
  <c r="E43" i="67"/>
  <c r="E44" i="67"/>
  <c r="E45" i="67"/>
  <c r="U45" i="67"/>
  <c r="O42" i="67"/>
  <c r="C43" i="67"/>
  <c r="C44" i="67"/>
  <c r="C45" i="67"/>
  <c r="T45" i="67"/>
  <c r="N42" i="67"/>
  <c r="B43" i="67"/>
  <c r="B44" i="67"/>
  <c r="B45" i="67"/>
  <c r="S45" i="67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/>
  <c r="F40" i="67"/>
  <c r="F41" i="67"/>
  <c r="V41" i="67"/>
  <c r="P38" i="67"/>
  <c r="E39" i="67"/>
  <c r="E40" i="67"/>
  <c r="E41" i="67"/>
  <c r="U41" i="67"/>
  <c r="O38" i="67"/>
  <c r="C39" i="67"/>
  <c r="C40" i="67"/>
  <c r="D40" i="67"/>
  <c r="N38" i="67"/>
  <c r="B39" i="67"/>
  <c r="B40" i="67"/>
  <c r="B41" i="67"/>
  <c r="S41" i="67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/>
  <c r="F37" i="67"/>
  <c r="V37" i="67"/>
  <c r="P34" i="67"/>
  <c r="E35" i="67"/>
  <c r="E36" i="67"/>
  <c r="E37" i="67"/>
  <c r="U37" i="67"/>
  <c r="O34" i="67"/>
  <c r="C35" i="67"/>
  <c r="C36" i="67"/>
  <c r="C37" i="67"/>
  <c r="T37" i="67"/>
  <c r="N34" i="67"/>
  <c r="B35" i="67"/>
  <c r="B36" i="67"/>
  <c r="B37" i="67"/>
  <c r="S37" i="67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/>
  <c r="F33" i="67"/>
  <c r="V33" i="67"/>
  <c r="P30" i="67"/>
  <c r="E31" i="67"/>
  <c r="E32" i="67"/>
  <c r="E33" i="67"/>
  <c r="U33" i="67"/>
  <c r="O30" i="67"/>
  <c r="C31" i="67"/>
  <c r="C32" i="67"/>
  <c r="C33" i="67"/>
  <c r="T33" i="67"/>
  <c r="N30" i="67"/>
  <c r="B31" i="67"/>
  <c r="B32" i="67"/>
  <c r="B33" i="67"/>
  <c r="S33" i="67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/>
  <c r="F29" i="67"/>
  <c r="V29" i="67"/>
  <c r="P26" i="67"/>
  <c r="E27" i="67"/>
  <c r="E28" i="67"/>
  <c r="E29" i="67"/>
  <c r="U29" i="67"/>
  <c r="O26" i="67"/>
  <c r="C27" i="67"/>
  <c r="C28" i="67"/>
  <c r="C29" i="67"/>
  <c r="T29" i="67"/>
  <c r="N26" i="67"/>
  <c r="B27" i="67"/>
  <c r="B28" i="67"/>
  <c r="B29" i="67"/>
  <c r="S29" i="67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/>
  <c r="F25" i="67"/>
  <c r="V25" i="67"/>
  <c r="P22" i="67"/>
  <c r="E23" i="67"/>
  <c r="E24" i="67"/>
  <c r="E25" i="67"/>
  <c r="U25" i="67"/>
  <c r="O22" i="67"/>
  <c r="C23" i="67"/>
  <c r="C24" i="67"/>
  <c r="C25" i="67"/>
  <c r="T25" i="67"/>
  <c r="N22" i="67"/>
  <c r="B23" i="67"/>
  <c r="B24" i="67"/>
  <c r="B25" i="67"/>
  <c r="S25" i="67"/>
  <c r="D17" i="67"/>
  <c r="C16" i="67"/>
  <c r="C15" i="67"/>
  <c r="D23" i="67"/>
  <c r="D25" i="67"/>
  <c r="D27" i="67"/>
  <c r="D29" i="67"/>
  <c r="D31" i="67"/>
  <c r="D33" i="67"/>
  <c r="D35" i="67"/>
  <c r="D37" i="67"/>
  <c r="D39" i="67"/>
  <c r="D43" i="67"/>
  <c r="D45" i="67"/>
  <c r="D47" i="67"/>
  <c r="D49" i="67"/>
  <c r="D51" i="67"/>
  <c r="D53" i="67"/>
  <c r="D55" i="67"/>
  <c r="D57" i="67"/>
  <c r="D59" i="67"/>
  <c r="D61" i="67"/>
  <c r="D65" i="67"/>
  <c r="D69" i="67"/>
  <c r="D73" i="67"/>
  <c r="D24" i="67"/>
  <c r="D28" i="67"/>
  <c r="D32" i="67"/>
  <c r="D36" i="67"/>
  <c r="D44" i="67"/>
  <c r="D48" i="67"/>
  <c r="D52" i="67"/>
  <c r="D56" i="67"/>
  <c r="D60" i="67"/>
  <c r="N61" i="67"/>
  <c r="P61" i="67"/>
  <c r="O61" i="67"/>
  <c r="Q61" i="67"/>
  <c r="Y62" i="66"/>
  <c r="Y63" i="66"/>
  <c r="A70" i="66"/>
  <c r="L17" i="66"/>
  <c r="M17" i="66"/>
  <c r="N17" i="66"/>
  <c r="O17" i="66"/>
  <c r="P17" i="66"/>
  <c r="L18" i="66"/>
  <c r="M18" i="66"/>
  <c r="N18" i="66"/>
  <c r="O18" i="66"/>
  <c r="P18" i="66"/>
  <c r="L19" i="66"/>
  <c r="M19" i="66"/>
  <c r="N19" i="66"/>
  <c r="O19" i="66"/>
  <c r="P19" i="66"/>
  <c r="D16" i="67"/>
  <c r="H6" i="59"/>
  <c r="O1" i="66"/>
  <c r="N2" i="66" s="1"/>
  <c r="C28" i="63" s="1"/>
  <c r="J1" i="66"/>
  <c r="G2" i="66"/>
  <c r="N20" i="43" s="1"/>
  <c r="B9" i="66"/>
  <c r="C9" i="66"/>
  <c r="E9" i="66"/>
  <c r="F9" i="66"/>
  <c r="B10" i="66"/>
  <c r="C10" i="66"/>
  <c r="E10" i="66"/>
  <c r="F10" i="66"/>
  <c r="B11" i="66"/>
  <c r="C11" i="66"/>
  <c r="E11" i="66"/>
  <c r="F11" i="66"/>
  <c r="B12" i="66"/>
  <c r="C12" i="66"/>
  <c r="E12" i="66"/>
  <c r="F12" i="66"/>
  <c r="B13" i="66"/>
  <c r="C13" i="66"/>
  <c r="E13" i="66"/>
  <c r="F13" i="66"/>
  <c r="B14" i="66"/>
  <c r="C14" i="66"/>
  <c r="E14" i="66"/>
  <c r="F14" i="66"/>
  <c r="B15" i="66"/>
  <c r="C15" i="66"/>
  <c r="E15" i="66"/>
  <c r="F15" i="66"/>
  <c r="B16" i="66"/>
  <c r="C16" i="66"/>
  <c r="E16" i="66"/>
  <c r="F16" i="66"/>
  <c r="B17" i="66"/>
  <c r="C17" i="66"/>
  <c r="E17" i="66"/>
  <c r="F17" i="66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E21" i="66"/>
  <c r="F21" i="66"/>
  <c r="B22" i="66"/>
  <c r="C22" i="66"/>
  <c r="E22" i="66"/>
  <c r="F22" i="66"/>
  <c r="B23" i="66"/>
  <c r="C23" i="66"/>
  <c r="E23" i="66"/>
  <c r="F23" i="66"/>
  <c r="B24" i="66"/>
  <c r="C24" i="66"/>
  <c r="E24" i="66"/>
  <c r="F24" i="66"/>
  <c r="B25" i="66"/>
  <c r="C25" i="66"/>
  <c r="E25" i="66"/>
  <c r="F25" i="66"/>
  <c r="B26" i="66"/>
  <c r="C26" i="66"/>
  <c r="E26" i="66"/>
  <c r="F26" i="66"/>
  <c r="B27" i="66"/>
  <c r="C27" i="66"/>
  <c r="D27" i="66"/>
  <c r="E27" i="66"/>
  <c r="F27" i="66"/>
  <c r="B28" i="66"/>
  <c r="C28" i="66"/>
  <c r="E28" i="66"/>
  <c r="F28" i="66"/>
  <c r="B29" i="66"/>
  <c r="C29" i="66"/>
  <c r="E29" i="66"/>
  <c r="F29" i="66"/>
  <c r="B30" i="66"/>
  <c r="C30" i="66"/>
  <c r="E30" i="66"/>
  <c r="F30" i="66"/>
  <c r="B31" i="66"/>
  <c r="C31" i="66"/>
  <c r="E31" i="66"/>
  <c r="F31" i="66"/>
  <c r="B32" i="66"/>
  <c r="C32" i="66"/>
  <c r="E32" i="66"/>
  <c r="F32" i="66"/>
  <c r="B33" i="66"/>
  <c r="C33" i="66"/>
  <c r="E33" i="66"/>
  <c r="F33" i="66"/>
  <c r="B34" i="66"/>
  <c r="C34" i="66"/>
  <c r="E34" i="66"/>
  <c r="F34" i="66"/>
  <c r="B35" i="66"/>
  <c r="C35" i="66"/>
  <c r="E35" i="66"/>
  <c r="F35" i="66"/>
  <c r="B36" i="66"/>
  <c r="C36" i="66"/>
  <c r="E36" i="66"/>
  <c r="F36" i="66"/>
  <c r="B37" i="66"/>
  <c r="C37" i="66"/>
  <c r="E37" i="66"/>
  <c r="F37" i="66"/>
  <c r="B38" i="66"/>
  <c r="C38" i="66"/>
  <c r="E38" i="66"/>
  <c r="F38" i="66"/>
  <c r="B39" i="66"/>
  <c r="C39" i="66"/>
  <c r="E39" i="66"/>
  <c r="F39" i="66"/>
  <c r="B40" i="66"/>
  <c r="C40" i="66"/>
  <c r="E40" i="66"/>
  <c r="F40" i="66"/>
  <c r="B41" i="66"/>
  <c r="C41" i="66"/>
  <c r="E41" i="66"/>
  <c r="F41" i="66"/>
  <c r="B42" i="66"/>
  <c r="C42" i="66"/>
  <c r="E42" i="66"/>
  <c r="F42" i="66"/>
  <c r="B43" i="66"/>
  <c r="C43" i="66"/>
  <c r="E43" i="66"/>
  <c r="F43" i="66"/>
  <c r="B44" i="66"/>
  <c r="C44" i="66"/>
  <c r="E44" i="66"/>
  <c r="F44" i="66"/>
  <c r="B45" i="66"/>
  <c r="C45" i="66"/>
  <c r="E45" i="66"/>
  <c r="F45" i="66"/>
  <c r="B46" i="66"/>
  <c r="C46" i="66"/>
  <c r="E46" i="66"/>
  <c r="F46" i="66"/>
  <c r="B47" i="66"/>
  <c r="C47" i="66"/>
  <c r="E47" i="66"/>
  <c r="F47" i="66"/>
  <c r="B48" i="66"/>
  <c r="C48" i="66"/>
  <c r="E48" i="66"/>
  <c r="F48" i="66"/>
  <c r="B49" i="66"/>
  <c r="C49" i="66"/>
  <c r="E49" i="66"/>
  <c r="F49" i="66"/>
  <c r="B50" i="66"/>
  <c r="C50" i="66"/>
  <c r="E50" i="66"/>
  <c r="F50" i="66"/>
  <c r="B51" i="66"/>
  <c r="C51" i="66"/>
  <c r="E51" i="66"/>
  <c r="F51" i="66"/>
  <c r="B52" i="66"/>
  <c r="C52" i="66"/>
  <c r="E52" i="66"/>
  <c r="F52" i="66"/>
  <c r="B53" i="66"/>
  <c r="C53" i="66"/>
  <c r="E53" i="66"/>
  <c r="F53" i="66"/>
  <c r="B54" i="66"/>
  <c r="C54" i="66"/>
  <c r="E54" i="66"/>
  <c r="F54" i="66"/>
  <c r="B55" i="66"/>
  <c r="C55" i="66"/>
  <c r="D55" i="66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E58" i="66"/>
  <c r="F58" i="66"/>
  <c r="B59" i="66"/>
  <c r="C59" i="66"/>
  <c r="D59" i="66"/>
  <c r="E59" i="66"/>
  <c r="F59" i="66"/>
  <c r="F8" i="66"/>
  <c r="E8" i="66"/>
  <c r="C8" i="66"/>
  <c r="B8" i="66"/>
  <c r="Z67" i="66"/>
  <c r="U67" i="66"/>
  <c r="C67" i="66"/>
  <c r="D67" i="66"/>
  <c r="AA67" i="66"/>
  <c r="AA66" i="66"/>
  <c r="AA65" i="66"/>
  <c r="V64" i="66"/>
  <c r="E64" i="66"/>
  <c r="AB67" i="66"/>
  <c r="W67" i="66"/>
  <c r="F67" i="66"/>
  <c r="Y67" i="66"/>
  <c r="Y66" i="66"/>
  <c r="Y65" i="66"/>
  <c r="T64" i="66"/>
  <c r="B64" i="66"/>
  <c r="AB63" i="66"/>
  <c r="W63" i="66"/>
  <c r="F63" i="66"/>
  <c r="AA63" i="66"/>
  <c r="AA62" i="66"/>
  <c r="Z63" i="66"/>
  <c r="U63" i="66"/>
  <c r="C63" i="66"/>
  <c r="D63" i="66"/>
  <c r="Y61" i="66"/>
  <c r="P2" i="66"/>
  <c r="L2" i="66"/>
  <c r="O2" i="66"/>
  <c r="M2" i="66"/>
  <c r="C27" i="63" s="1"/>
  <c r="D8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I9" i="66"/>
  <c r="D9" i="66"/>
  <c r="K4" i="66"/>
  <c r="H4" i="66"/>
  <c r="K17" i="66"/>
  <c r="H17" i="66"/>
  <c r="K16" i="66"/>
  <c r="H16" i="66"/>
  <c r="K15" i="66"/>
  <c r="H15" i="66"/>
  <c r="K14" i="66"/>
  <c r="H14" i="66"/>
  <c r="K13" i="66"/>
  <c r="H13" i="66"/>
  <c r="K12" i="66"/>
  <c r="H12" i="66"/>
  <c r="K11" i="66"/>
  <c r="H11" i="66"/>
  <c r="K10" i="66"/>
  <c r="H10" i="66"/>
  <c r="K9" i="66"/>
  <c r="H9" i="66"/>
  <c r="K8" i="66"/>
  <c r="H8" i="66"/>
  <c r="K7" i="66"/>
  <c r="H7" i="66"/>
  <c r="K6" i="66"/>
  <c r="H6" i="66"/>
  <c r="K5" i="66"/>
  <c r="H5" i="66"/>
  <c r="D58" i="66"/>
  <c r="D56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I4" i="66"/>
  <c r="V67" i="66"/>
  <c r="E67" i="66"/>
  <c r="Z62" i="66"/>
  <c r="U62" i="66"/>
  <c r="C62" i="66"/>
  <c r="T63" i="66"/>
  <c r="B63" i="66"/>
  <c r="AB62" i="66"/>
  <c r="W62" i="66"/>
  <c r="F62" i="66"/>
  <c r="T67" i="66"/>
  <c r="B67" i="66"/>
  <c r="T60" i="66"/>
  <c r="B60" i="66"/>
  <c r="T61" i="66"/>
  <c r="B61" i="66"/>
  <c r="AA61" i="66"/>
  <c r="V62" i="66"/>
  <c r="E62" i="66"/>
  <c r="V66" i="66"/>
  <c r="E66" i="66"/>
  <c r="O66" i="66"/>
  <c r="T66" i="66"/>
  <c r="B66" i="66"/>
  <c r="L66" i="66"/>
  <c r="V65" i="66"/>
  <c r="E65" i="66"/>
  <c r="O65" i="66"/>
  <c r="T65" i="66"/>
  <c r="B65" i="66"/>
  <c r="L65" i="66"/>
  <c r="V63" i="66"/>
  <c r="E63" i="66"/>
  <c r="T62" i="66"/>
  <c r="B62" i="66"/>
  <c r="L62" i="66"/>
  <c r="AB61" i="66"/>
  <c r="AB66" i="66"/>
  <c r="Z66" i="66"/>
  <c r="G32" i="59"/>
  <c r="G31" i="59"/>
  <c r="G30" i="59"/>
  <c r="F29" i="59"/>
  <c r="O2" i="59"/>
  <c r="P33" i="59"/>
  <c r="Q33" i="59"/>
  <c r="R33" i="59"/>
  <c r="O33" i="59"/>
  <c r="H21" i="59"/>
  <c r="L20" i="66"/>
  <c r="I7" i="66"/>
  <c r="O63" i="66"/>
  <c r="O62" i="66"/>
  <c r="I8" i="66"/>
  <c r="I5" i="66"/>
  <c r="L61" i="66"/>
  <c r="L60" i="66"/>
  <c r="D62" i="66"/>
  <c r="L21" i="66"/>
  <c r="L22" i="66"/>
  <c r="L23" i="66"/>
  <c r="L24" i="66"/>
  <c r="L25" i="66"/>
  <c r="L26" i="66"/>
  <c r="C26" i="63"/>
  <c r="L27" i="66"/>
  <c r="I10" i="66"/>
  <c r="I12" i="66"/>
  <c r="I14" i="66"/>
  <c r="I16" i="66"/>
  <c r="I18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7" i="66"/>
  <c r="L59" i="66"/>
  <c r="L56" i="66"/>
  <c r="L58" i="66"/>
  <c r="L63" i="66"/>
  <c r="O64" i="66"/>
  <c r="I6" i="66"/>
  <c r="I11" i="66"/>
  <c r="I13" i="66"/>
  <c r="I15" i="66"/>
  <c r="I17" i="66"/>
  <c r="L64" i="66"/>
  <c r="Z61" i="66"/>
  <c r="U61" i="66"/>
  <c r="C61" i="66"/>
  <c r="U66" i="66"/>
  <c r="C66" i="66"/>
  <c r="Z65" i="66"/>
  <c r="W61" i="66"/>
  <c r="F61" i="66"/>
  <c r="W60" i="66"/>
  <c r="F60" i="66"/>
  <c r="V60" i="66"/>
  <c r="E60" i="66"/>
  <c r="V61" i="66"/>
  <c r="E61" i="66"/>
  <c r="O61" i="66"/>
  <c r="W66" i="66"/>
  <c r="F66" i="66"/>
  <c r="P66" i="66"/>
  <c r="AB65" i="66"/>
  <c r="D61" i="66"/>
  <c r="O60" i="66"/>
  <c r="O59" i="66"/>
  <c r="O57" i="66"/>
  <c r="O55" i="66"/>
  <c r="O58" i="66"/>
  <c r="O56" i="66"/>
  <c r="O54" i="66"/>
  <c r="O53" i="66"/>
  <c r="O52" i="66"/>
  <c r="O51" i="66"/>
  <c r="O50" i="66"/>
  <c r="O49" i="66"/>
  <c r="O48" i="66"/>
  <c r="O47" i="66"/>
  <c r="O46" i="66"/>
  <c r="O45" i="66"/>
  <c r="O44" i="66"/>
  <c r="O43" i="66"/>
  <c r="O42" i="66"/>
  <c r="O41" i="66"/>
  <c r="O40" i="66"/>
  <c r="O39" i="66"/>
  <c r="O38" i="66"/>
  <c r="O37" i="66"/>
  <c r="O36" i="66"/>
  <c r="O35" i="66"/>
  <c r="O34" i="66"/>
  <c r="O33" i="66"/>
  <c r="O32" i="66"/>
  <c r="O31" i="66"/>
  <c r="O30" i="66"/>
  <c r="O29" i="66"/>
  <c r="O28" i="66"/>
  <c r="O27" i="66"/>
  <c r="O26" i="66"/>
  <c r="C29" i="63"/>
  <c r="O24" i="66"/>
  <c r="O22" i="66"/>
  <c r="O20" i="66"/>
  <c r="O25" i="66"/>
  <c r="O23" i="66"/>
  <c r="O21" i="66"/>
  <c r="D66" i="66"/>
  <c r="N66" i="66"/>
  <c r="M66" i="66"/>
  <c r="U60" i="66"/>
  <c r="C60" i="66"/>
  <c r="W64" i="66"/>
  <c r="F64" i="66"/>
  <c r="W65" i="66"/>
  <c r="F65" i="66"/>
  <c r="P65" i="66"/>
  <c r="U64" i="66"/>
  <c r="C64" i="66"/>
  <c r="U65" i="66"/>
  <c r="C65" i="66"/>
  <c r="C18" i="64"/>
  <c r="D65" i="66"/>
  <c r="N65" i="66"/>
  <c r="M65" i="66"/>
  <c r="D60" i="66"/>
  <c r="M60" i="66"/>
  <c r="M26" i="66"/>
  <c r="M24" i="66"/>
  <c r="M22" i="66"/>
  <c r="M20" i="66"/>
  <c r="M59" i="66"/>
  <c r="M58" i="66"/>
  <c r="M56" i="66"/>
  <c r="M54" i="66"/>
  <c r="M52" i="66"/>
  <c r="M50" i="66"/>
  <c r="M48" i="66"/>
  <c r="M46" i="66"/>
  <c r="M44" i="66"/>
  <c r="M42" i="66"/>
  <c r="M40" i="66"/>
  <c r="M38" i="66"/>
  <c r="M36" i="66"/>
  <c r="M34" i="66"/>
  <c r="M32" i="66"/>
  <c r="M30" i="66"/>
  <c r="M28" i="66"/>
  <c r="M57" i="66"/>
  <c r="M27" i="66"/>
  <c r="M25" i="66"/>
  <c r="M23" i="66"/>
  <c r="M21" i="66"/>
  <c r="M55" i="66"/>
  <c r="M53" i="66"/>
  <c r="M51" i="66"/>
  <c r="M49" i="66"/>
  <c r="M47" i="66"/>
  <c r="M45" i="66"/>
  <c r="M43" i="66"/>
  <c r="M41" i="66"/>
  <c r="M39" i="66"/>
  <c r="M37" i="66"/>
  <c r="M35" i="66"/>
  <c r="M33" i="66"/>
  <c r="M31" i="66"/>
  <c r="M29" i="66"/>
  <c r="P31" i="66"/>
  <c r="P39" i="66"/>
  <c r="P47" i="66"/>
  <c r="P28" i="66"/>
  <c r="P36" i="66"/>
  <c r="P44" i="66"/>
  <c r="P52" i="66"/>
  <c r="P22" i="66"/>
  <c r="P60" i="66"/>
  <c r="D64" i="66"/>
  <c r="M64" i="66"/>
  <c r="M63" i="66"/>
  <c r="M62" i="66"/>
  <c r="P64" i="66"/>
  <c r="P63" i="66"/>
  <c r="P62" i="66"/>
  <c r="P29" i="66"/>
  <c r="P33" i="66"/>
  <c r="P37" i="66"/>
  <c r="P41" i="66"/>
  <c r="P45" i="66"/>
  <c r="P49" i="66"/>
  <c r="P53" i="66"/>
  <c r="P57" i="66"/>
  <c r="P21" i="66"/>
  <c r="P25" i="66"/>
  <c r="P58" i="66"/>
  <c r="P30" i="66"/>
  <c r="P34" i="66"/>
  <c r="P38" i="66"/>
  <c r="P42" i="66"/>
  <c r="P46" i="66"/>
  <c r="P50" i="66"/>
  <c r="P20" i="66"/>
  <c r="P24" i="66"/>
  <c r="P56" i="66"/>
  <c r="P61" i="66"/>
  <c r="M61" i="66"/>
  <c r="P27" i="66"/>
  <c r="P35" i="66"/>
  <c r="P43" i="66"/>
  <c r="P51" i="66"/>
  <c r="P55" i="66"/>
  <c r="P59" i="66"/>
  <c r="P23" i="66"/>
  <c r="P54" i="66"/>
  <c r="P32" i="66"/>
  <c r="P40" i="66"/>
  <c r="P48" i="66"/>
  <c r="P26" i="66"/>
  <c r="C30" i="63"/>
  <c r="N61" i="66"/>
  <c r="G13" i="9"/>
  <c r="C13" i="9"/>
  <c r="C11" i="9"/>
  <c r="G10" i="9"/>
  <c r="G9" i="9"/>
  <c r="G8" i="9"/>
  <c r="N64" i="66"/>
  <c r="N63" i="66"/>
  <c r="N62" i="66"/>
  <c r="N60" i="66"/>
  <c r="N59" i="66"/>
  <c r="N57" i="66"/>
  <c r="N55" i="66"/>
  <c r="N27" i="66"/>
  <c r="N30" i="66"/>
  <c r="N34" i="66"/>
  <c r="N38" i="66"/>
  <c r="N42" i="66"/>
  <c r="N46" i="66"/>
  <c r="N50" i="66"/>
  <c r="N54" i="66"/>
  <c r="N58" i="66"/>
  <c r="N24" i="66"/>
  <c r="N35" i="66"/>
  <c r="N47" i="66"/>
  <c r="N25" i="66"/>
  <c r="N29" i="66"/>
  <c r="N28" i="66"/>
  <c r="N32" i="66"/>
  <c r="N36" i="66"/>
  <c r="N40" i="66"/>
  <c r="N44" i="66"/>
  <c r="N48" i="66"/>
  <c r="N52" i="66"/>
  <c r="N56" i="66"/>
  <c r="N22" i="66"/>
  <c r="N26" i="66"/>
  <c r="N33" i="66"/>
  <c r="N37" i="66"/>
  <c r="N41" i="66"/>
  <c r="N45" i="66"/>
  <c r="N49" i="66"/>
  <c r="N53" i="66"/>
  <c r="N23" i="66"/>
  <c r="N20" i="66"/>
  <c r="N31" i="66"/>
  <c r="N39" i="66"/>
  <c r="N43" i="66"/>
  <c r="N51" i="66"/>
  <c r="N21" i="66"/>
  <c r="I22" i="59"/>
  <c r="A48" i="39"/>
  <c r="D120" i="39"/>
  <c r="E120" i="39"/>
  <c r="F120" i="39"/>
  <c r="G120" i="39"/>
  <c r="D103" i="39"/>
  <c r="E103" i="39"/>
  <c r="F103" i="39"/>
  <c r="G103" i="39"/>
  <c r="A119" i="39"/>
  <c r="A102" i="39"/>
  <c r="D71" i="39"/>
  <c r="E71" i="39"/>
  <c r="C12" i="39"/>
  <c r="F71" i="39"/>
  <c r="G71" i="39"/>
  <c r="H71" i="39"/>
  <c r="I71" i="39"/>
  <c r="J71" i="39"/>
  <c r="K71" i="39"/>
  <c r="L71" i="39"/>
  <c r="M71" i="39"/>
  <c r="N71" i="39"/>
  <c r="C2" i="65"/>
  <c r="L2" i="65"/>
  <c r="C1" i="65"/>
  <c r="L1" i="65"/>
  <c r="C7" i="39"/>
  <c r="C56" i="39"/>
  <c r="H9" i="63"/>
  <c r="B24" i="63"/>
  <c r="M1" i="66" s="1"/>
  <c r="H19" i="43"/>
  <c r="M18" i="43" s="1"/>
  <c r="H1" i="66" s="1"/>
  <c r="E2" i="65"/>
  <c r="E1" i="65"/>
  <c r="D2" i="65"/>
  <c r="D1" i="65"/>
  <c r="G10" i="63"/>
  <c r="I20" i="43"/>
  <c r="H7" i="39"/>
  <c r="F7" i="39"/>
  <c r="S7" i="39" s="1"/>
  <c r="B7" i="64"/>
  <c r="B5" i="64"/>
  <c r="C25" i="64"/>
  <c r="B10" i="64"/>
  <c r="B9" i="64"/>
  <c r="D29" i="64" s="1"/>
  <c r="C15" i="64"/>
  <c r="E14" i="64"/>
  <c r="D14" i="64"/>
  <c r="D16" i="64"/>
  <c r="I2" i="65"/>
  <c r="E17" i="64"/>
  <c r="D19" i="64"/>
  <c r="D20" i="64"/>
  <c r="E16" i="64"/>
  <c r="D17" i="64"/>
  <c r="E19" i="64"/>
  <c r="E20" i="64"/>
  <c r="D30" i="64"/>
  <c r="D28" i="64"/>
  <c r="G11" i="9"/>
  <c r="F7" i="9"/>
  <c r="F6" i="9"/>
  <c r="C63" i="39"/>
  <c r="C9" i="39"/>
  <c r="J9" i="39"/>
  <c r="AC9" i="39"/>
  <c r="J1" i="63"/>
  <c r="D21" i="63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/>
  <c r="E2" i="43"/>
  <c r="E5" i="43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H10" i="63"/>
  <c r="C19" i="43"/>
  <c r="J20" i="43"/>
  <c r="A16" i="43"/>
  <c r="J71" i="63"/>
  <c r="I71" i="63"/>
  <c r="D8" i="63"/>
  <c r="D19" i="63"/>
  <c r="L1" i="60"/>
  <c r="K1" i="60"/>
  <c r="M1" i="60"/>
  <c r="C7" i="63"/>
  <c r="F47" i="63"/>
  <c r="F45" i="63"/>
  <c r="F43" i="63"/>
  <c r="G43" i="63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/>
  <c r="F56" i="63"/>
  <c r="G56" i="63"/>
  <c r="F54" i="63"/>
  <c r="F52" i="63"/>
  <c r="J56" i="63"/>
  <c r="I56" i="63"/>
  <c r="J54" i="63"/>
  <c r="I54" i="63"/>
  <c r="J52" i="63"/>
  <c r="I52" i="63"/>
  <c r="F60" i="63"/>
  <c r="G60" i="63"/>
  <c r="D60" i="63" s="1"/>
  <c r="F66" i="63"/>
  <c r="G66" i="63" s="1"/>
  <c r="D66" i="63" s="1"/>
  <c r="F64" i="63"/>
  <c r="G64" i="63"/>
  <c r="D64" i="63"/>
  <c r="F62" i="63"/>
  <c r="G62" i="63" s="1"/>
  <c r="D62" i="63"/>
  <c r="J67" i="63"/>
  <c r="I67" i="63"/>
  <c r="J65" i="63"/>
  <c r="I65" i="63"/>
  <c r="J63" i="63"/>
  <c r="I63" i="63"/>
  <c r="J61" i="63"/>
  <c r="I61" i="63"/>
  <c r="F70" i="63"/>
  <c r="G70" i="63" s="1"/>
  <c r="D70" i="63"/>
  <c r="F76" i="63"/>
  <c r="F74" i="63"/>
  <c r="G74" i="63" s="1"/>
  <c r="F72" i="63"/>
  <c r="G72" i="63" s="1"/>
  <c r="D72" i="63"/>
  <c r="J76" i="63"/>
  <c r="I76" i="63"/>
  <c r="J74" i="63"/>
  <c r="I74" i="63"/>
  <c r="D74" i="63"/>
  <c r="J72" i="63"/>
  <c r="I72" i="63" s="1"/>
  <c r="F48" i="63"/>
  <c r="F46" i="63"/>
  <c r="G46" i="63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/>
  <c r="J57" i="63"/>
  <c r="I57" i="63"/>
  <c r="J55" i="63"/>
  <c r="I55" i="63"/>
  <c r="J53" i="63"/>
  <c r="I53" i="63"/>
  <c r="J60" i="63"/>
  <c r="I60" i="63"/>
  <c r="F67" i="63"/>
  <c r="G67" i="63"/>
  <c r="D67" i="63" s="1"/>
  <c r="F65" i="63"/>
  <c r="G65" i="63"/>
  <c r="D65" i="63" s="1"/>
  <c r="F63" i="63"/>
  <c r="F61" i="63"/>
  <c r="G61" i="63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/>
  <c r="D73" i="63"/>
  <c r="F71" i="63"/>
  <c r="G71" i="63" s="1"/>
  <c r="D71" i="63"/>
  <c r="J75" i="63"/>
  <c r="I75" i="63"/>
  <c r="J73" i="63"/>
  <c r="I73" i="63"/>
  <c r="D53" i="63"/>
  <c r="D51" i="63"/>
  <c r="D52" i="63"/>
  <c r="D54" i="63"/>
  <c r="D55" i="63"/>
  <c r="D56" i="63"/>
  <c r="D57" i="63"/>
  <c r="E51" i="63"/>
  <c r="B49" i="63" s="1"/>
  <c r="I2" i="43"/>
  <c r="H6" i="44" s="1"/>
  <c r="D1" i="43"/>
  <c r="G2" i="43"/>
  <c r="O17" i="43" s="1"/>
  <c r="G44" i="63"/>
  <c r="D44" i="63"/>
  <c r="E42" i="63" s="1"/>
  <c r="B40" i="63" s="1"/>
  <c r="D45" i="63"/>
  <c r="D46" i="63"/>
  <c r="D47" i="63"/>
  <c r="D48" i="63"/>
  <c r="G48" i="63"/>
  <c r="D76" i="63"/>
  <c r="E70" i="63" s="1"/>
  <c r="B68" i="63" s="1"/>
  <c r="G76" i="63"/>
  <c r="G54" i="63"/>
  <c r="G45" i="63"/>
  <c r="G63" i="63"/>
  <c r="D63" i="63" s="1"/>
  <c r="G55" i="63"/>
  <c r="G52" i="63"/>
  <c r="G47" i="63"/>
  <c r="O4" i="59"/>
  <c r="F31" i="59"/>
  <c r="G29" i="59"/>
  <c r="F13" i="59"/>
  <c r="F18" i="59"/>
  <c r="F9" i="9"/>
  <c r="F5" i="9"/>
  <c r="B8" i="59"/>
  <c r="C11" i="39"/>
  <c r="F16" i="59"/>
  <c r="F8" i="9"/>
  <c r="F19" i="59"/>
  <c r="F10" i="9"/>
  <c r="F32" i="59"/>
  <c r="B86" i="43"/>
  <c r="B75" i="43"/>
  <c r="B66" i="43"/>
  <c r="B55" i="43"/>
  <c r="Q29" i="39"/>
  <c r="Z29" i="39"/>
  <c r="D91" i="39"/>
  <c r="E91" i="39"/>
  <c r="F91" i="39"/>
  <c r="G91" i="39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/>
  <c r="K87" i="43"/>
  <c r="J87" i="43"/>
  <c r="M86" i="43"/>
  <c r="N86" i="43"/>
  <c r="K86" i="43"/>
  <c r="J86" i="43"/>
  <c r="M85" i="43"/>
  <c r="N85" i="43"/>
  <c r="K85" i="43"/>
  <c r="J85" i="43"/>
  <c r="M84" i="43"/>
  <c r="N84" i="43"/>
  <c r="K84" i="43"/>
  <c r="J84" i="43"/>
  <c r="M83" i="43"/>
  <c r="N83" i="43"/>
  <c r="K83" i="43"/>
  <c r="J83" i="43"/>
  <c r="M82" i="43"/>
  <c r="N82" i="43"/>
  <c r="K82" i="43"/>
  <c r="J82" i="43"/>
  <c r="M81" i="43"/>
  <c r="N81" i="43"/>
  <c r="K81" i="43"/>
  <c r="J81" i="43"/>
  <c r="M78" i="43"/>
  <c r="N78" i="43"/>
  <c r="K78" i="43"/>
  <c r="J78" i="43"/>
  <c r="M77" i="43"/>
  <c r="N77" i="43"/>
  <c r="K77" i="43"/>
  <c r="J77" i="43"/>
  <c r="M76" i="43"/>
  <c r="N76" i="43"/>
  <c r="K76" i="43"/>
  <c r="J76" i="43"/>
  <c r="M75" i="43"/>
  <c r="N75" i="43"/>
  <c r="K75" i="43"/>
  <c r="J75" i="43"/>
  <c r="D75" i="43"/>
  <c r="M74" i="43"/>
  <c r="N74" i="43"/>
  <c r="K74" i="43"/>
  <c r="J74" i="43"/>
  <c r="M73" i="43"/>
  <c r="N73" i="43"/>
  <c r="K73" i="43"/>
  <c r="J73" i="43"/>
  <c r="D73" i="43"/>
  <c r="M72" i="43"/>
  <c r="N72" i="43"/>
  <c r="K72" i="43"/>
  <c r="J72" i="43"/>
  <c r="M71" i="43"/>
  <c r="N71" i="43"/>
  <c r="K71" i="43"/>
  <c r="J71" i="43"/>
  <c r="M70" i="43"/>
  <c r="N70" i="43"/>
  <c r="K70" i="43"/>
  <c r="J70" i="43"/>
  <c r="M67" i="43"/>
  <c r="N67" i="43"/>
  <c r="K67" i="43"/>
  <c r="J67" i="43"/>
  <c r="M66" i="43"/>
  <c r="N66" i="43"/>
  <c r="K66" i="43"/>
  <c r="J66" i="43"/>
  <c r="M65" i="43"/>
  <c r="N65" i="43"/>
  <c r="K65" i="43"/>
  <c r="J65" i="43"/>
  <c r="M64" i="43"/>
  <c r="N64" i="43"/>
  <c r="K64" i="43"/>
  <c r="J64" i="43"/>
  <c r="D64" i="43"/>
  <c r="M63" i="43"/>
  <c r="N63" i="43"/>
  <c r="K63" i="43"/>
  <c r="J63" i="43"/>
  <c r="D63" i="43"/>
  <c r="M62" i="43"/>
  <c r="N62" i="43"/>
  <c r="K62" i="43"/>
  <c r="J62" i="43"/>
  <c r="D62" i="43"/>
  <c r="M61" i="43"/>
  <c r="N61" i="43"/>
  <c r="K61" i="43"/>
  <c r="J61" i="43"/>
  <c r="D61" i="43"/>
  <c r="M60" i="43"/>
  <c r="N60" i="43"/>
  <c r="K60" i="43"/>
  <c r="J60" i="43"/>
  <c r="D60" i="43"/>
  <c r="M59" i="43"/>
  <c r="N59" i="43"/>
  <c r="K59" i="43"/>
  <c r="J59" i="43"/>
  <c r="D59" i="43"/>
  <c r="M56" i="43"/>
  <c r="N56" i="43"/>
  <c r="K56" i="43"/>
  <c r="J56" i="43"/>
  <c r="D56" i="43"/>
  <c r="M55" i="43"/>
  <c r="N55" i="43"/>
  <c r="K55" i="43"/>
  <c r="J55" i="43"/>
  <c r="D55" i="43"/>
  <c r="M54" i="43"/>
  <c r="N54" i="43"/>
  <c r="K54" i="43"/>
  <c r="J54" i="43"/>
  <c r="M53" i="43"/>
  <c r="N53" i="43"/>
  <c r="K53" i="43"/>
  <c r="J53" i="43"/>
  <c r="D53" i="43"/>
  <c r="M52" i="43"/>
  <c r="N52" i="43"/>
  <c r="K52" i="43"/>
  <c r="J52" i="43"/>
  <c r="D52" i="43"/>
  <c r="M51" i="43"/>
  <c r="N51" i="43"/>
  <c r="K51" i="43"/>
  <c r="J51" i="43"/>
  <c r="D51" i="43"/>
  <c r="M50" i="43"/>
  <c r="N50" i="43"/>
  <c r="K50" i="43"/>
  <c r="J50" i="43"/>
  <c r="M49" i="43"/>
  <c r="N49" i="43"/>
  <c r="K49" i="43"/>
  <c r="J49" i="43"/>
  <c r="D49" i="43"/>
  <c r="M48" i="43"/>
  <c r="N48" i="43"/>
  <c r="K48" i="43"/>
  <c r="J48" i="43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/>
  <c r="G69" i="39"/>
  <c r="H69" i="39"/>
  <c r="I69" i="39"/>
  <c r="J69" i="39"/>
  <c r="K69" i="39"/>
  <c r="L69" i="39"/>
  <c r="M69" i="39"/>
  <c r="AB7" i="39"/>
  <c r="J38" i="39"/>
  <c r="W38" i="39"/>
  <c r="H38" i="39"/>
  <c r="AB38" i="39"/>
  <c r="F38" i="39"/>
  <c r="AA38" i="39"/>
  <c r="D112" i="39"/>
  <c r="E112" i="39"/>
  <c r="F112" i="39"/>
  <c r="G112" i="39"/>
  <c r="H112" i="39"/>
  <c r="I112" i="39"/>
  <c r="J112" i="39"/>
  <c r="K112" i="39"/>
  <c r="L112" i="39"/>
  <c r="M112" i="39"/>
  <c r="D108" i="39"/>
  <c r="E108" i="39"/>
  <c r="F108" i="39"/>
  <c r="G108" i="39"/>
  <c r="H108" i="39"/>
  <c r="I108" i="39"/>
  <c r="J108" i="39"/>
  <c r="K108" i="39"/>
  <c r="L108" i="39"/>
  <c r="M108" i="39"/>
  <c r="J37" i="39"/>
  <c r="D97" i="39"/>
  <c r="F34" i="39"/>
  <c r="AA34" i="39"/>
  <c r="D95" i="39"/>
  <c r="E95" i="39"/>
  <c r="D93" i="39"/>
  <c r="E93" i="39"/>
  <c r="F93" i="39"/>
  <c r="G93" i="39"/>
  <c r="H93" i="39"/>
  <c r="I93" i="39"/>
  <c r="J93" i="39"/>
  <c r="K93" i="39"/>
  <c r="L93" i="39"/>
  <c r="M93" i="39"/>
  <c r="D89" i="39"/>
  <c r="D87" i="39"/>
  <c r="E87" i="39"/>
  <c r="Q39" i="39"/>
  <c r="Z39" i="39"/>
  <c r="Q40" i="39"/>
  <c r="Z40" i="39"/>
  <c r="Q41" i="39"/>
  <c r="Z41" i="39"/>
  <c r="Q42" i="39"/>
  <c r="Z42" i="39"/>
  <c r="Q43" i="39"/>
  <c r="Z43" i="39"/>
  <c r="Q44" i="39"/>
  <c r="Z44" i="39"/>
  <c r="Q45" i="39"/>
  <c r="Z45" i="39"/>
  <c r="Q38" i="39"/>
  <c r="Z38" i="39"/>
  <c r="Q36" i="39"/>
  <c r="Z36" i="39"/>
  <c r="Q37" i="39"/>
  <c r="Z37" i="39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/>
  <c r="B115" i="39"/>
  <c r="J43" i="39"/>
  <c r="D114" i="39"/>
  <c r="E114" i="39"/>
  <c r="F114" i="39"/>
  <c r="G114" i="39"/>
  <c r="H114" i="39"/>
  <c r="I114" i="39"/>
  <c r="J114" i="39"/>
  <c r="K114" i="39"/>
  <c r="L114" i="39"/>
  <c r="M114" i="39"/>
  <c r="D110" i="39"/>
  <c r="E110" i="39"/>
  <c r="F110" i="39"/>
  <c r="G110" i="39"/>
  <c r="H110" i="39"/>
  <c r="I110" i="39"/>
  <c r="J110" i="39"/>
  <c r="K110" i="39"/>
  <c r="L110" i="39"/>
  <c r="M110" i="39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/>
  <c r="B72" i="39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/>
  <c r="F39" i="39"/>
  <c r="AA39" i="39"/>
  <c r="Q35" i="39"/>
  <c r="Z35" i="39"/>
  <c r="Q34" i="39"/>
  <c r="Z34" i="39"/>
  <c r="Q32" i="39"/>
  <c r="Z32" i="39"/>
  <c r="Q31" i="39"/>
  <c r="Z31" i="39"/>
  <c r="Q27" i="39"/>
  <c r="Z27" i="39"/>
  <c r="Q25" i="39"/>
  <c r="Z25" i="39"/>
  <c r="Q23" i="39"/>
  <c r="Z23" i="39"/>
  <c r="Q21" i="39"/>
  <c r="Z21" i="39"/>
  <c r="Q19" i="39"/>
  <c r="Z19" i="39"/>
  <c r="Q17" i="39"/>
  <c r="Z17" i="39"/>
  <c r="Q15" i="39"/>
  <c r="Z15" i="39"/>
  <c r="Q14" i="39"/>
  <c r="Z14" i="39"/>
  <c r="Q13" i="39"/>
  <c r="Z13" i="39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/>
  <c r="J44" i="39"/>
  <c r="W44" i="39"/>
  <c r="F36" i="39"/>
  <c r="S36" i="39"/>
  <c r="J36" i="39"/>
  <c r="AC36" i="39"/>
  <c r="F42" i="39"/>
  <c r="AA42" i="39"/>
  <c r="F41" i="39"/>
  <c r="AA41" i="39"/>
  <c r="H39" i="39"/>
  <c r="U39" i="39"/>
  <c r="H34" i="39"/>
  <c r="AB34" i="39"/>
  <c r="E97" i="39"/>
  <c r="F97" i="39"/>
  <c r="G97" i="39"/>
  <c r="H97" i="39"/>
  <c r="I97" i="39"/>
  <c r="J97" i="39"/>
  <c r="K97" i="39"/>
  <c r="L97" i="39"/>
  <c r="M97" i="39"/>
  <c r="H31" i="39"/>
  <c r="AB31" i="39"/>
  <c r="F31" i="39"/>
  <c r="AA31" i="39"/>
  <c r="E89" i="39"/>
  <c r="F89" i="39"/>
  <c r="G89" i="39"/>
  <c r="H42" i="39"/>
  <c r="AB42" i="39"/>
  <c r="J34" i="39"/>
  <c r="AC34" i="39"/>
  <c r="J31" i="39"/>
  <c r="W31" i="39"/>
  <c r="C25" i="39"/>
  <c r="F43" i="39"/>
  <c r="AA43" i="39"/>
  <c r="H43" i="39"/>
  <c r="U43" i="39"/>
  <c r="J14" i="39"/>
  <c r="AC14" i="39"/>
  <c r="H14" i="39"/>
  <c r="AB14" i="39"/>
  <c r="F13" i="39"/>
  <c r="AA13" i="39"/>
  <c r="J13" i="39"/>
  <c r="W13" i="39"/>
  <c r="H13" i="39"/>
  <c r="U13" i="39"/>
  <c r="J41" i="39"/>
  <c r="W41" i="39"/>
  <c r="J42" i="39"/>
  <c r="AC42" i="39"/>
  <c r="C12" i="43"/>
  <c r="H37" i="39"/>
  <c r="AB37" i="39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/>
  <c r="AA10" i="39"/>
  <c r="AB10" i="39"/>
  <c r="S14" i="39"/>
  <c r="AC4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/>
  <c r="F23" i="39"/>
  <c r="AA23" i="39"/>
  <c r="AB36" i="39"/>
  <c r="U36" i="39"/>
  <c r="U34" i="39"/>
  <c r="S13" i="39"/>
  <c r="J27" i="39"/>
  <c r="AC27" i="39"/>
  <c r="C24" i="43"/>
  <c r="E8" i="43"/>
  <c r="E10" i="43"/>
  <c r="E11" i="43"/>
  <c r="E9" i="43"/>
  <c r="M101" i="43"/>
  <c r="E101" i="43"/>
  <c r="K101" i="43"/>
  <c r="C101" i="43"/>
  <c r="AB13" i="39"/>
  <c r="F27" i="39"/>
  <c r="AA27" i="39"/>
  <c r="AC38" i="39"/>
  <c r="I101" i="43"/>
  <c r="AC13" i="39"/>
  <c r="U7" i="39"/>
  <c r="W14" i="39"/>
  <c r="W36" i="39"/>
  <c r="S8" i="39"/>
  <c r="F44" i="39"/>
  <c r="S42" i="39"/>
  <c r="S41" i="39"/>
  <c r="W39" i="39"/>
  <c r="S39" i="39"/>
  <c r="U38" i="39"/>
  <c r="S38" i="39"/>
  <c r="U14" i="39"/>
  <c r="AA36" i="39"/>
  <c r="AB43" i="39"/>
  <c r="AB39" i="39"/>
  <c r="J40" i="39"/>
  <c r="W40" i="39"/>
  <c r="W42" i="39"/>
  <c r="H15" i="39"/>
  <c r="U15" i="39"/>
  <c r="F77" i="39"/>
  <c r="G77" i="39"/>
  <c r="F15" i="39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/>
  <c r="H23" i="39"/>
  <c r="U23" i="39"/>
  <c r="F85" i="39"/>
  <c r="G85" i="39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/>
  <c r="I95" i="39"/>
  <c r="J95" i="39"/>
  <c r="K95" i="39"/>
  <c r="L95" i="39"/>
  <c r="M95" i="39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S43" i="39"/>
  <c r="W27" i="39"/>
  <c r="U42" i="39"/>
  <c r="AC31" i="39"/>
  <c r="W32" i="39"/>
  <c r="AB23" i="39"/>
  <c r="E48" i="43"/>
  <c r="B46" i="43"/>
  <c r="S21" i="39"/>
  <c r="AB21" i="39"/>
  <c r="C7" i="43"/>
  <c r="AA44" i="39"/>
  <c r="S44" i="39"/>
  <c r="AC40" i="39"/>
  <c r="AB41" i="39"/>
  <c r="T47" i="39"/>
  <c r="G47" i="39" s="1"/>
  <c r="AA15" i="39"/>
  <c r="S15" i="39"/>
  <c r="AA37" i="39"/>
  <c r="W45" i="39"/>
  <c r="AB32" i="39"/>
  <c r="B2" i="39"/>
  <c r="J1" i="65"/>
  <c r="C14" i="67"/>
  <c r="D15" i="67"/>
  <c r="F12" i="67"/>
  <c r="F11" i="67"/>
  <c r="V13" i="67"/>
  <c r="U17" i="67"/>
  <c r="E16" i="67"/>
  <c r="E15" i="67"/>
  <c r="E14" i="67"/>
  <c r="E13" i="67"/>
  <c r="B14" i="67"/>
  <c r="B13" i="67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C58" i="39"/>
  <c r="D56" i="39"/>
  <c r="D58" i="39" s="1"/>
  <c r="AA7" i="39"/>
  <c r="R47" i="39" s="1"/>
  <c r="J2" i="65"/>
  <c r="J7" i="39"/>
  <c r="W7" i="39" s="1"/>
  <c r="U9" i="39"/>
  <c r="H50" i="43"/>
  <c r="H49" i="43"/>
  <c r="W9" i="39"/>
  <c r="F17" i="59"/>
  <c r="F12" i="59"/>
  <c r="C10" i="63"/>
  <c r="H48" i="43"/>
  <c r="O3" i="59"/>
  <c r="F28" i="59" s="1"/>
  <c r="F33" i="59" s="1"/>
  <c r="B17" i="9" s="1"/>
  <c r="S9" i="39"/>
  <c r="H16" i="63"/>
  <c r="I3" i="63"/>
  <c r="E12" i="67"/>
  <c r="E11" i="67"/>
  <c r="U13" i="67"/>
  <c r="B12" i="67"/>
  <c r="B11" i="67"/>
  <c r="S13" i="67"/>
  <c r="C13" i="67"/>
  <c r="D14" i="67"/>
  <c r="H86" i="43"/>
  <c r="H64" i="43"/>
  <c r="H66" i="43"/>
  <c r="E56" i="39"/>
  <c r="E58" i="39" s="1"/>
  <c r="AC7" i="39"/>
  <c r="V47" i="39" s="1"/>
  <c r="I47" i="39" s="1"/>
  <c r="F20" i="59"/>
  <c r="F11" i="9"/>
  <c r="T13" i="67"/>
  <c r="D13" i="67"/>
  <c r="C12" i="67"/>
  <c r="F56" i="39"/>
  <c r="G56" i="39" s="1"/>
  <c r="F22" i="59"/>
  <c r="F13" i="9"/>
  <c r="C11" i="67"/>
  <c r="D12" i="67"/>
  <c r="F58" i="39"/>
  <c r="B3" i="43"/>
  <c r="D11" i="67"/>
  <c r="D10" i="67"/>
  <c r="I19" i="43"/>
  <c r="B4" i="43"/>
  <c r="D5" i="68"/>
  <c r="D8" i="68"/>
  <c r="D7" i="68"/>
  <c r="D6" i="68"/>
  <c r="H71" i="43"/>
  <c r="H73" i="43"/>
  <c r="H59" i="43"/>
  <c r="H65" i="43"/>
  <c r="H81" i="43"/>
  <c r="H83" i="43"/>
  <c r="H52" i="43"/>
  <c r="H74" i="43"/>
  <c r="H70" i="43"/>
  <c r="H51" i="43"/>
  <c r="H77" i="43"/>
  <c r="C6" i="43"/>
  <c r="W12" i="39"/>
  <c r="I17" i="43"/>
  <c r="K17" i="43"/>
  <c r="L17" i="43"/>
  <c r="M17" i="43"/>
  <c r="G17" i="43" s="1"/>
  <c r="C16" i="43" s="1"/>
  <c r="N17" i="43"/>
  <c r="E17" i="43"/>
  <c r="F35" i="43"/>
  <c r="F39" i="43"/>
  <c r="F38" i="43"/>
  <c r="H114" i="43"/>
  <c r="D17" i="43"/>
  <c r="H11" i="39"/>
  <c r="U11" i="39" s="1"/>
  <c r="F11" i="39"/>
  <c r="AA11" i="39" s="1"/>
  <c r="J11" i="39"/>
  <c r="W11" i="39" s="1"/>
  <c r="D27" i="64"/>
  <c r="G3" i="43"/>
  <c r="E22" i="43" s="1"/>
  <c r="B11" i="64"/>
  <c r="C21" i="64" s="1"/>
  <c r="G3" i="63"/>
  <c r="B80" i="63" s="1"/>
  <c r="AB44" i="39"/>
  <c r="U44" i="39"/>
  <c r="AC43" i="39"/>
  <c r="W43" i="39"/>
  <c r="F87" i="39"/>
  <c r="G87" i="39"/>
  <c r="F25" i="39"/>
  <c r="H25" i="39"/>
  <c r="J25" i="39"/>
  <c r="W25" i="39"/>
  <c r="W19" i="39"/>
  <c r="S19" i="39"/>
  <c r="S17" i="39"/>
  <c r="AC17" i="39"/>
  <c r="S27" i="39"/>
  <c r="S32" i="39"/>
  <c r="U17" i="39"/>
  <c r="W21" i="39"/>
  <c r="W23" i="39"/>
  <c r="AA40" i="39"/>
  <c r="H27" i="39"/>
  <c r="S29" i="39"/>
  <c r="C8" i="67"/>
  <c r="D9" i="67"/>
  <c r="I9" i="63"/>
  <c r="C9" i="63" s="1"/>
  <c r="K1" i="65"/>
  <c r="N104" i="46"/>
  <c r="F102" i="43"/>
  <c r="F108" i="43" s="1"/>
  <c r="M102" i="43"/>
  <c r="M110" i="43" s="1"/>
  <c r="L102" i="43"/>
  <c r="L104" i="43" s="1"/>
  <c r="C23" i="43"/>
  <c r="AB11" i="39"/>
  <c r="S25" i="39"/>
  <c r="AA25" i="39"/>
  <c r="AC25" i="39"/>
  <c r="U25" i="39"/>
  <c r="AB25" i="39"/>
  <c r="AB27" i="39"/>
  <c r="U27" i="39"/>
  <c r="D8" i="67"/>
  <c r="C7" i="67"/>
  <c r="L107" i="43"/>
  <c r="L106" i="43"/>
  <c r="M107" i="43"/>
  <c r="M108" i="43"/>
  <c r="F110" i="43"/>
  <c r="F107" i="43"/>
  <c r="D7" i="67"/>
  <c r="C6" i="67"/>
  <c r="D6" i="67"/>
  <c r="B17" i="59"/>
  <c r="B18" i="59"/>
  <c r="C28" i="64"/>
  <c r="C27" i="64" s="1"/>
  <c r="E27" i="64" s="1"/>
  <c r="C30" i="64"/>
  <c r="C29" i="64" s="1"/>
  <c r="E29" i="64" s="1"/>
  <c r="E28" i="64"/>
  <c r="H8" i="65"/>
  <c r="H6" i="65"/>
  <c r="D7" i="65"/>
  <c r="D6" i="65"/>
  <c r="H7" i="65"/>
  <c r="G7" i="65"/>
  <c r="D5" i="65"/>
  <c r="G8" i="65"/>
  <c r="D8" i="65"/>
  <c r="G5" i="65"/>
  <c r="E8" i="65"/>
  <c r="E5" i="65"/>
  <c r="E6" i="65"/>
  <c r="E7" i="65"/>
  <c r="D4" i="65"/>
  <c r="G6" i="65"/>
  <c r="G4" i="65"/>
  <c r="H5" i="65"/>
  <c r="E4" i="65"/>
  <c r="H4" i="65"/>
  <c r="C21" i="43" l="1"/>
  <c r="F103" i="43"/>
  <c r="M104" i="43"/>
  <c r="M103" i="43"/>
  <c r="L110" i="43"/>
  <c r="L108" i="43"/>
  <c r="AC11" i="39"/>
  <c r="H102" i="43"/>
  <c r="C102" i="43"/>
  <c r="G22" i="43"/>
  <c r="D22" i="43" s="1"/>
  <c r="G102" i="43"/>
  <c r="F22" i="43"/>
  <c r="G12" i="63"/>
  <c r="E13" i="63"/>
  <c r="G104" i="43"/>
  <c r="F104" i="43"/>
  <c r="F106" i="43"/>
  <c r="F105" i="43"/>
  <c r="M106" i="43"/>
  <c r="M105" i="43"/>
  <c r="C106" i="43"/>
  <c r="L105" i="43"/>
  <c r="L103" i="43"/>
  <c r="H105" i="43"/>
  <c r="H104" i="43"/>
  <c r="H108" i="43"/>
  <c r="J22" i="43"/>
  <c r="D102" i="43"/>
  <c r="D103" i="43" s="1"/>
  <c r="J102" i="43"/>
  <c r="N102" i="43"/>
  <c r="N105" i="43" s="1"/>
  <c r="K102" i="43"/>
  <c r="B114" i="43"/>
  <c r="H22" i="43"/>
  <c r="E102" i="43"/>
  <c r="I102" i="43"/>
  <c r="D14" i="63"/>
  <c r="G13" i="63"/>
  <c r="E12" i="63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D5" i="43"/>
  <c r="C5" i="43"/>
  <c r="E60" i="63"/>
  <c r="B58" i="63" s="1"/>
  <c r="C15" i="63" s="1"/>
  <c r="C20" i="63" s="1"/>
  <c r="H55" i="43"/>
  <c r="H54" i="43"/>
  <c r="H53" i="43"/>
  <c r="AA12" i="39"/>
  <c r="K107" i="43"/>
  <c r="K106" i="43"/>
  <c r="N106" i="43"/>
  <c r="N103" i="43"/>
  <c r="J103" i="43"/>
  <c r="J104" i="43"/>
  <c r="D104" i="43"/>
  <c r="S11" i="39"/>
  <c r="B83" i="63"/>
  <c r="B84" i="63"/>
  <c r="B81" i="63" s="1"/>
  <c r="B82" i="63"/>
  <c r="B85" i="63"/>
  <c r="C5" i="68"/>
  <c r="C7" i="68"/>
  <c r="C8" i="68"/>
  <c r="C6" i="68"/>
  <c r="H12" i="63"/>
  <c r="H13" i="63"/>
  <c r="F13" i="63"/>
  <c r="F12" i="63"/>
  <c r="D20" i="63"/>
  <c r="E30" i="64"/>
  <c r="H56" i="39"/>
  <c r="G58" i="39"/>
  <c r="I51" i="39"/>
  <c r="J51" i="39" s="1"/>
  <c r="R48" i="39"/>
  <c r="E47" i="39"/>
  <c r="G51" i="39"/>
  <c r="H51" i="39" s="1"/>
  <c r="G52" i="39"/>
  <c r="H52" i="39" s="1"/>
  <c r="I3" i="65"/>
  <c r="K2" i="65"/>
  <c r="K3" i="65"/>
  <c r="K4" i="65"/>
  <c r="I1" i="65"/>
  <c r="E20" i="43"/>
  <c r="G2" i="65"/>
  <c r="G1" i="65"/>
  <c r="G3" i="65"/>
  <c r="C21" i="63" l="1"/>
  <c r="E21" i="63" s="1"/>
  <c r="G106" i="43"/>
  <c r="G107" i="43"/>
  <c r="G105" i="43"/>
  <c r="G108" i="43"/>
  <c r="G110" i="43"/>
  <c r="C108" i="43"/>
  <c r="C105" i="43"/>
  <c r="C110" i="43"/>
  <c r="C103" i="43"/>
  <c r="D110" i="43"/>
  <c r="C107" i="43"/>
  <c r="C104" i="43"/>
  <c r="G103" i="43"/>
  <c r="H110" i="43"/>
  <c r="H106" i="43"/>
  <c r="H107" i="43"/>
  <c r="H103" i="43"/>
  <c r="I108" i="43"/>
  <c r="I110" i="43"/>
  <c r="I103" i="43"/>
  <c r="I104" i="43"/>
  <c r="I106" i="43"/>
  <c r="I107" i="43"/>
  <c r="I105" i="43"/>
  <c r="K110" i="43"/>
  <c r="K103" i="43"/>
  <c r="K104" i="43"/>
  <c r="K108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B4" i="63"/>
  <c r="C22" i="63"/>
  <c r="B5" i="63" s="1"/>
  <c r="E20" i="63"/>
  <c r="C48" i="39"/>
  <c r="B3" i="39" s="1"/>
  <c r="C47" i="39"/>
  <c r="I52" i="39"/>
  <c r="J52" i="39" s="1"/>
  <c r="H58" i="39"/>
  <c r="I56" i="39"/>
  <c r="G21" i="59"/>
  <c r="G12" i="9" s="1"/>
  <c r="C23" i="64"/>
  <c r="C22" i="64" s="1"/>
  <c r="B3" i="64" s="1"/>
  <c r="R20" i="43"/>
  <c r="G20" i="43" s="1"/>
  <c r="S20" i="43"/>
  <c r="Q20" i="43"/>
  <c r="P20" i="43"/>
  <c r="G9" i="59"/>
  <c r="F7" i="59" l="1"/>
  <c r="C11" i="63"/>
  <c r="C18" i="63" s="1"/>
  <c r="C116" i="43"/>
  <c r="D114" i="43"/>
  <c r="F21" i="59"/>
  <c r="F12" i="9" s="1"/>
  <c r="F14" i="9" s="1"/>
  <c r="C19" i="63"/>
  <c r="E19" i="63" s="1"/>
  <c r="J56" i="39"/>
  <c r="I58" i="39"/>
  <c r="C12" i="9"/>
  <c r="C20" i="43"/>
  <c r="E41" i="43"/>
  <c r="C41" i="43" s="1"/>
  <c r="F11" i="59" l="1"/>
  <c r="B3" i="63"/>
  <c r="F6" i="59" s="1"/>
  <c r="F5" i="59" s="1"/>
  <c r="E18" i="63"/>
  <c r="J58" i="39"/>
  <c r="K56" i="39"/>
  <c r="C33" i="43"/>
  <c r="C37" i="43"/>
  <c r="C34" i="43"/>
  <c r="C36" i="43"/>
  <c r="C35" i="43"/>
  <c r="C29" i="43"/>
  <c r="C38" i="43"/>
  <c r="C39" i="43"/>
  <c r="F8" i="59" l="1"/>
  <c r="B5" i="9"/>
  <c r="L56" i="39"/>
  <c r="K58" i="39"/>
  <c r="E39" i="43"/>
  <c r="G39" i="43"/>
  <c r="I39" i="43" s="1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B11" i="9" l="1"/>
  <c r="F9" i="59"/>
  <c r="B12" i="9" s="1"/>
  <c r="F10" i="59"/>
  <c r="B13" i="9" s="1"/>
  <c r="M56" i="39"/>
  <c r="L58" i="39"/>
  <c r="C27" i="43"/>
  <c r="C26" i="43"/>
  <c r="B2" i="43" s="1"/>
  <c r="F4" i="59" l="1"/>
  <c r="F24" i="59" s="1"/>
  <c r="B14" i="9"/>
  <c r="M58" i="39"/>
  <c r="N56" i="39"/>
  <c r="F35" i="59" l="1"/>
  <c r="B18" i="9" s="1"/>
  <c r="C11" i="68" s="1"/>
  <c r="B15" i="9"/>
  <c r="F25" i="59"/>
  <c r="O56" i="39"/>
  <c r="O58" i="39" s="1"/>
  <c r="N58" i="39"/>
  <c r="B16" i="9" l="1"/>
  <c r="H16" i="9" s="1"/>
  <c r="F36" i="59"/>
  <c r="B19" i="9" s="1"/>
  <c r="B11" i="68" l="1"/>
  <c r="H19" i="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<sst xmlns="http://schemas.openxmlformats.org/spreadsheetml/2006/main" count="3956" uniqueCount="1799">
  <si>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</si>
  <si>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</si>
  <si>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</si>
  <si>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</si>
  <si>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</si>
  <si>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</si>
  <si>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</si>
  <si>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</si>
  <si>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</si>
  <si>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</si>
  <si>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</si>
  <si>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</si>
  <si>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</si>
  <si>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</si>
  <si>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</si>
  <si>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</si>
  <si>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</si>
  <si>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</si>
  <si>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</si>
  <si>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</si>
  <si>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</si>
  <si>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</si>
  <si>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</si>
  <si>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</si>
  <si>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</si>
  <si>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</si>
  <si>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</si>
  <si>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</si>
  <si>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</si>
  <si>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</si>
  <si>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</si>
  <si>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</si>
  <si>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</si>
  <si>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</si>
  <si>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</si>
  <si>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</si>
  <si>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</si>
  <si>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</si>
  <si>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</si>
  <si>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</si>
  <si>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</si>
  <si>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</si>
  <si>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</si>
  <si>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</si>
  <si>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</si>
  <si>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</si>
  <si>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</si>
  <si>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</si>
  <si>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</si>
  <si>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</si>
  <si>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</si>
  <si>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</si>
  <si>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</si>
  <si>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</si>
  <si>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</si>
  <si>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</si>
  <si>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</si>
  <si>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</si>
  <si>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</si>
  <si>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</si>
  <si>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</si>
  <si>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</si>
  <si>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</si>
  <si>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</si>
  <si>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</si>
  <si>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</si>
  <si>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</si>
  <si>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</si>
  <si>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</si>
  <si>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</si>
  <si>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</si>
  <si>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</si>
  <si>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</si>
  <si>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</si>
  <si>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</si>
  <si>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</si>
  <si>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</si>
  <si>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</si>
  <si>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</si>
  <si>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</si>
  <si>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</si>
  <si>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</si>
  <si>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</si>
  <si>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</si>
  <si>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</si>
  <si>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</si>
  <si>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</si>
  <si>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</si>
  <si>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</si>
  <si>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</si>
  <si>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</si>
  <si>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</si>
  <si>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</si>
  <si>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</si>
  <si>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</si>
  <si>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</si>
  <si>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</si>
  <si>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</si>
  <si>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</si>
  <si>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</si>
  <si>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</si>
  <si>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</si>
  <si>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</si>
  <si>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</si>
  <si>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</si>
  <si>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</si>
  <si>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</si>
  <si>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</si>
  <si>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</si>
  <si>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</si>
  <si>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</si>
  <si>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</si>
  <si>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</si>
  <si>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</si>
  <si>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</si>
  <si>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</si>
  <si>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</si>
  <si>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</si>
  <si>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</si>
  <si>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</si>
  <si>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</si>
  <si>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</si>
  <si>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</si>
  <si>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</si>
  <si>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</si>
  <si>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</si>
  <si>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</si>
  <si>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</si>
  <si>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</si>
  <si>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</si>
  <si>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</si>
  <si>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</si>
  <si>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</si>
  <si>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</si>
  <si>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</si>
  <si>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</si>
  <si>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</si>
  <si>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</si>
  <si>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</si>
  <si>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</si>
  <si>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</si>
  <si>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</si>
  <si>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</si>
  <si>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</si>
  <si>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</si>
  <si>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</si>
  <si>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</si>
  <si>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</si>
  <si>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</si>
  <si>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</si>
  <si>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</si>
  <si>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</si>
  <si>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</si>
  <si>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</si>
  <si>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</si>
  <si>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</si>
  <si>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</si>
  <si>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</si>
  <si>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</si>
  <si>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</si>
  <si>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</si>
  <si>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</si>
  <si>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</si>
  <si>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</si>
  <si>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</si>
  <si>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</si>
  <si>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</si>
  <si>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</si>
  <si>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</si>
  <si>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</si>
  <si>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</si>
  <si>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</si>
  <si>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</si>
  <si>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</si>
  <si>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</si>
  <si>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</si>
  <si>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</si>
  <si>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</si>
  <si>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</si>
  <si>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</si>
  <si>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</si>
  <si>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</si>
  <si>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</si>
  <si>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</si>
  <si>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</si>
  <si>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</si>
  <si>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</si>
  <si>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</si>
  <si>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</si>
  <si>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</si>
  <si>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</si>
  <si>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</si>
  <si>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</si>
  <si>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</si>
  <si>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</si>
  <si>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</si>
  <si>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</si>
  <si>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</si>
  <si>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</si>
  <si>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</si>
  <si>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</si>
  <si>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</si>
  <si>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</si>
  <si>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</si>
  <si>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</si>
  <si>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</si>
  <si>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</si>
  <si>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</si>
  <si>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</si>
  <si>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</si>
  <si>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</si>
  <si>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</si>
  <si>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</si>
  <si>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</si>
  <si>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</si>
  <si>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</si>
  <si>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</si>
  <si>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</si>
  <si>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</si>
  <si>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</si>
  <si>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</si>
  <si>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</si>
  <si>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</si>
  <si>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</si>
  <si>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</si>
  <si>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</si>
  <si>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</si>
  <si>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</si>
  <si>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</si>
  <si>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</si>
  <si>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</si>
  <si>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</si>
  <si>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</si>
  <si>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</si>
  <si>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</si>
  <si>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</si>
  <si>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</si>
  <si>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</si>
  <si>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</si>
  <si>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</si>
  <si>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</si>
  <si>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</si>
  <si>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</si>
  <si>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</si>
  <si>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</si>
  <si>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</si>
  <si>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</si>
  <si>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</si>
  <si>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</si>
  <si>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</si>
  <si>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</si>
  <si>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</si>
  <si>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</si>
  <si>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</si>
  <si>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</si>
  <si>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</si>
  <si>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</si>
  <si>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</si>
  <si>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</si>
  <si>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</si>
  <si>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</si>
  <si>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</si>
  <si>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</si>
  <si>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</si>
  <si>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</si>
  <si>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</si>
  <si>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</si>
  <si>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</si>
  <si>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</si>
  <si>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</si>
  <si>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</si>
  <si>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</si>
  <si>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</si>
  <si>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</si>
  <si>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</si>
  <si>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</si>
  <si>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</si>
  <si>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</si>
  <si>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</si>
  <si>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</si>
  <si>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</si>
  <si>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</si>
  <si>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</si>
  <si>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</si>
  <si>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</si>
  <si>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</si>
  <si>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</si>
  <si>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</si>
  <si>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</si>
  <si>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</si>
  <si>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</si>
  <si>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</si>
  <si>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</si>
  <si>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</si>
  <si>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</si>
  <si>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</si>
  <si>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</si>
  <si>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</si>
  <si>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</si>
  <si>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</si>
  <si>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</si>
  <si>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</si>
  <si>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</si>
  <si>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</si>
  <si>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</si>
  <si>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</si>
  <si>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</si>
  <si>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</si>
  <si>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</si>
  <si>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</si>
  <si>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</si>
  <si>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</si>
  <si>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</si>
  <si>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</si>
  <si>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</si>
  <si>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</si>
  <si>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</si>
  <si>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</si>
  <si>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</si>
  <si>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</si>
  <si>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</si>
  <si>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</si>
  <si>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</si>
  <si>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</si>
  <si>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</si>
  <si>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</si>
  <si>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</si>
  <si>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</si>
  <si>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</si>
  <si>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</si>
  <si>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</si>
  <si>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</si>
  <si>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</si>
  <si>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</si>
  <si>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</si>
  <si>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</si>
  <si>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</si>
  <si>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</si>
  <si>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</si>
  <si>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</si>
  <si>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</si>
  <si>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</si>
  <si>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</si>
  <si>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</si>
  <si>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</si>
  <si>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</si>
  <si>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</si>
  <si>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</si>
  <si>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</si>
  <si>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</si>
  <si>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</si>
  <si>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</si>
  <si>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</si>
  <si>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</si>
  <si>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</si>
  <si>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</si>
  <si>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</si>
  <si>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</si>
  <si>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</si>
  <si>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</si>
  <si>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</si>
  <si>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</si>
  <si>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</si>
  <si>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</si>
  <si>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</si>
  <si>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</si>
  <si>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</si>
  <si>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</si>
  <si>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</si>
  <si>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</si>
  <si>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</si>
  <si>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</si>
  <si>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</si>
  <si>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</si>
  <si>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</si>
  <si>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</si>
  <si>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</si>
  <si>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</si>
  <si>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</si>
  <si>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</si>
  <si>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</si>
  <si>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</si>
  <si>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</si>
  <si>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</si>
  <si>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</si>
  <si>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</si>
  <si>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</si>
  <si>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</si>
  <si>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</si>
  <si>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</si>
  <si>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</si>
  <si>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</si>
  <si>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</si>
  <si>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</si>
  <si>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</si>
  <si>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</si>
  <si>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</si>
  <si>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</si>
  <si>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</si>
  <si>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</si>
  <si>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</si>
  <si>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</si>
  <si>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</si>
  <si>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</si>
  <si>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</si>
  <si>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</si>
  <si>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</si>
  <si>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</si>
  <si>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</si>
  <si>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</si>
  <si>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</si>
  <si>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</si>
  <si>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</si>
  <si>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</si>
  <si>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</si>
  <si>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</si>
  <si>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</si>
  <si>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</si>
  <si>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</si>
  <si>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</si>
  <si>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</si>
  <si>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</si>
  <si>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</si>
  <si>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</si>
  <si>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</si>
  <si>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</si>
  <si>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</si>
  <si>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</si>
  <si>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</si>
  <si>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</si>
  <si>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</si>
  <si>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</si>
  <si>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</si>
  <si>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</si>
  <si>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</si>
  <si>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</si>
  <si>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</si>
  <si>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</si>
  <si>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</si>
  <si>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</si>
  <si>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</si>
  <si>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</si>
  <si>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</si>
  <si>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</si>
  <si>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</si>
  <si>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</si>
  <si>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</si>
  <si>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</si>
  <si>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</si>
  <si>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</si>
  <si>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</si>
  <si>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</si>
  <si>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</si>
  <si>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</si>
  <si>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</si>
  <si>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</si>
  <si>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</si>
  <si>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</si>
  <si>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</si>
  <si>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</si>
  <si>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</si>
  <si>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</si>
  <si>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</si>
  <si>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</si>
  <si>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</si>
  <si>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</si>
  <si>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</si>
  <si>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</si>
  <si>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</si>
  <si>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</si>
  <si>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</si>
  <si>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</si>
  <si>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</si>
  <si>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</si>
  <si>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</si>
  <si>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</si>
  <si>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</si>
  <si>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</si>
  <si>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</si>
  <si>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</si>
  <si>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</si>
  <si>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</si>
  <si>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</si>
  <si>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</si>
  <si>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</si>
  <si>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</si>
  <si>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</si>
  <si>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</si>
  <si>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</si>
  <si>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</si>
  <si>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</si>
  <si>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</si>
  <si>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</si>
  <si>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</si>
  <si>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</si>
  <si>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</si>
  <si>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</si>
  <si>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</si>
  <si>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</si>
  <si>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</si>
  <si>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</si>
  <si>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</si>
  <si>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</si>
  <si>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</si>
  <si>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</si>
  <si>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</si>
  <si>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</si>
  <si>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</si>
  <si>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</si>
  <si>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</si>
  <si>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</si>
  <si>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</si>
  <si>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</si>
  <si>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</si>
  <si>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</si>
  <si>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</si>
  <si>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</si>
  <si>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</si>
  <si>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</si>
  <si>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</si>
  <si>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</si>
  <si>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</si>
  <si>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</si>
  <si>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</si>
  <si>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</si>
  <si>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</si>
  <si>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</si>
  <si>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</si>
  <si>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</si>
  <si>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</si>
  <si>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</si>
  <si>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</si>
  <si>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</si>
  <si>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</si>
  <si>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</si>
  <si>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</si>
  <si>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</si>
  <si>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</si>
  <si>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</si>
  <si>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</si>
  <si>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</si>
  <si>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</si>
  <si>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</si>
  <si>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</si>
  <si>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</si>
  <si>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</si>
  <si>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</si>
  <si>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</si>
  <si>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</si>
  <si>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</si>
  <si>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</si>
  <si>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</si>
  <si>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</si>
  <si>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</si>
  <si>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</si>
  <si>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</si>
  <si>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</si>
  <si>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</si>
  <si>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</si>
  <si>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</si>
  <si>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</si>
  <si>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</si>
  <si>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</si>
  <si>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</si>
  <si>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</si>
  <si>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</si>
  <si>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</si>
  <si>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</si>
  <si>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</si>
  <si>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</si>
  <si>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</si>
  <si>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</si>
  <si>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</si>
  <si>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</si>
  <si>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</si>
  <si>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</si>
  <si>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</si>
  <si>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</si>
  <si>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</si>
  <si>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</si>
  <si>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</si>
  <si>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</si>
  <si>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</si>
  <si>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</si>
  <si>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</si>
  <si>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</si>
  <si>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</si>
  <si>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</si>
  <si>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</si>
  <si>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</si>
  <si>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</si>
  <si>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</si>
  <si>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</si>
  <si>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</si>
  <si>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</si>
  <si>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</si>
  <si>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</si>
  <si>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</si>
  <si>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</si>
  <si>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</si>
  <si>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</si>
  <si>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</si>
  <si>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</si>
  <si>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</si>
  <si>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</si>
  <si>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</si>
  <si>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</si>
  <si>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</si>
  <si>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</si>
  <si>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</si>
  <si>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</si>
  <si>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</si>
  <si>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</si>
  <si>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</si>
  <si>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</si>
  <si>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</si>
  <si>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</si>
  <si>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</si>
  <si>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</si>
  <si>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</si>
  <si>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</si>
  <si>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</si>
  <si>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</si>
  <si>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</si>
  <si>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</si>
  <si>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</si>
  <si>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</si>
  <si>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</si>
  <si>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</si>
  <si>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</si>
  <si>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</si>
  <si>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</si>
  <si>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</si>
  <si>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</si>
  <si>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</si>
  <si>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</si>
  <si>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</si>
  <si>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</si>
  <si>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</si>
  <si>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</si>
  <si>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</si>
  <si>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</si>
  <si>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</si>
  <si>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</si>
  <si>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</si>
  <si>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</si>
  <si>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</si>
  <si>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</si>
  <si>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</si>
  <si>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</si>
  <si>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</si>
  <si>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</si>
  <si>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</si>
  <si>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</si>
  <si>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</si>
  <si>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</si>
  <si>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</si>
  <si>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</si>
  <si>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</si>
  <si>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</si>
  <si>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</si>
  <si>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</si>
  <si>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</si>
  <si>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</si>
  <si>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</si>
  <si>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</si>
  <si>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</si>
  <si>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</si>
  <si>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</si>
  <si>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</si>
  <si>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</si>
  <si>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</si>
  <si>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</si>
  <si>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</si>
  <si>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</si>
  <si>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</si>
  <si>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</si>
  <si>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</si>
  <si>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</si>
  <si>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</si>
  <si>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</si>
  <si>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</si>
  <si>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</si>
  <si>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</si>
  <si>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</si>
  <si>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</si>
  <si>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</si>
  <si>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</si>
  <si>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</si>
  <si>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</si>
  <si>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</si>
  <si>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</si>
  <si>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</si>
  <si>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</si>
  <si>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</si>
  <si>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</si>
  <si>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</si>
  <si>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</si>
  <si>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</si>
  <si>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</si>
  <si>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</si>
  <si>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</si>
  <si>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</si>
  <si>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</si>
  <si>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</si>
  <si>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</si>
  <si>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</si>
  <si>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</si>
  <si>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</si>
  <si>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</si>
  <si>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</si>
  <si>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</si>
  <si>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</si>
  <si>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</si>
  <si>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</si>
  <si>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</si>
  <si>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</si>
  <si>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</si>
  <si>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</si>
  <si>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</si>
  <si>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</si>
  <si>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</si>
  <si>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</si>
  <si>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</si>
  <si>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</si>
  <si>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</si>
  <si>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</si>
  <si>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</si>
  <si>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</si>
  <si>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</si>
  <si>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</si>
  <si>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</si>
  <si>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</si>
  <si>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</si>
  <si>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</si>
  <si>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</si>
  <si>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</si>
  <si>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</si>
  <si>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</si>
  <si>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</si>
  <si>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</si>
  <si>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</si>
  <si>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</si>
  <si>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</si>
  <si>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</si>
  <si>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</si>
  <si>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</si>
  <si>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</si>
  <si>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</si>
  <si>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</si>
  <si>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</si>
  <si>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</si>
  <si>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</si>
  <si>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</si>
  <si>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</si>
  <si>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</si>
  <si>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</si>
  <si>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</si>
  <si>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</si>
  <si>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</si>
  <si>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</si>
  <si>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</si>
  <si>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</si>
  <si>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</si>
  <si>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</si>
  <si>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</si>
  <si>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</si>
  <si>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</si>
  <si>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</si>
  <si>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</si>
  <si>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</si>
  <si>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</si>
  <si>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</si>
  <si>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</si>
  <si>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</si>
  <si>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</si>
  <si>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</si>
  <si>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</si>
  <si>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</si>
  <si>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</si>
  <si>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</si>
  <si>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</si>
  <si>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</si>
  <si>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</si>
  <si>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</si>
  <si>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</si>
  <si>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</si>
  <si>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</si>
  <si>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</si>
  <si>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</si>
  <si>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</si>
  <si>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</si>
  <si>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</si>
  <si>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</si>
  <si>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</si>
  <si>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</si>
  <si>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</si>
  <si>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</si>
  <si>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</si>
  <si>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</si>
  <si>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</si>
  <si>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</si>
  <si>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</si>
  <si>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</si>
  <si>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</si>
  <si>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</si>
  <si>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</si>
  <si>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</si>
  <si>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</si>
  <si>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</si>
  <si>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</si>
  <si>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</si>
  <si>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</si>
  <si>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</si>
  <si>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</si>
  <si>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</si>
  <si>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</si>
  <si>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</si>
  <si>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</si>
  <si>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</si>
  <si>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</si>
  <si>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</si>
  <si>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</si>
  <si>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</si>
  <si>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</si>
  <si>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</si>
  <si>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</si>
  <si>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</si>
  <si>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</si>
  <si>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</si>
  <si>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</si>
  <si>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</si>
  <si>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</si>
  <si>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</si>
  <si>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</si>
  <si>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</si>
  <si>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</si>
  <si>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</si>
  <si>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</si>
  <si>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</si>
  <si>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</si>
  <si>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</si>
  <si>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</si>
  <si>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</si>
  <si>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</si>
  <si>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</si>
  <si>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</si>
  <si>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</si>
  <si>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</si>
  <si>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</si>
  <si>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</si>
  <si>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</si>
  <si>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</si>
  <si>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</si>
  <si>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</si>
  <si>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</si>
  <si>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</si>
  <si>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</si>
  <si>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</si>
  <si>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</si>
  <si>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</si>
  <si>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</si>
  <si>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</si>
  <si>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</si>
  <si>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</si>
  <si>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</si>
  <si>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</si>
  <si>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</si>
  <si>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</si>
  <si>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</si>
  <si>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</si>
  <si>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</si>
  <si>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</si>
  <si>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</si>
  <si>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</si>
  <si>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</si>
  <si>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</si>
  <si>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</si>
  <si>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</si>
  <si>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</si>
  <si>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</si>
  <si>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</si>
  <si>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</si>
  <si>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</si>
  <si>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</si>
  <si>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</si>
  <si>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</si>
  <si>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</si>
  <si>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</si>
  <si>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</si>
  <si>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</si>
  <si>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</si>
  <si>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</si>
  <si>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</si>
  <si>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</si>
  <si>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</si>
  <si>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</si>
  <si>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</si>
  <si>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</si>
  <si>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</si>
  <si>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</si>
  <si>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</si>
  <si>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</si>
  <si>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</si>
  <si>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</si>
  <si>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</si>
  <si>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</si>
  <si>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</si>
  <si>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</si>
  <si>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</si>
  <si>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</si>
  <si>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</si>
  <si>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</si>
  <si>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</si>
  <si>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</si>
  <si>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</si>
  <si>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</si>
  <si>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</si>
  <si>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</si>
  <si>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</si>
  <si>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</si>
  <si>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</si>
  <si>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</si>
  <si>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</si>
  <si>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</si>
  <si>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</si>
  <si>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</si>
  <si>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</si>
  <si>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</si>
  <si>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</si>
  <si>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</si>
  <si>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</si>
  <si>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</si>
  <si>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</si>
  <si>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</si>
  <si>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</si>
  <si>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</si>
  <si>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</si>
  <si>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</si>
  <si>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</si>
  <si>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</si>
  <si>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</si>
  <si>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</si>
  <si>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</si>
  <si>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</si>
  <si>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</si>
  <si>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</si>
  <si>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</si>
  <si>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</si>
  <si>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</si>
  <si>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</si>
  <si>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</si>
  <si>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</si>
  <si>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</si>
  <si>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</si>
  <si>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</si>
  <si>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</si>
  <si>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</si>
  <si>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</si>
  <si>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</si>
  <si>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</si>
  <si>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</si>
  <si>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</si>
  <si>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</si>
  <si>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</si>
  <si>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</si>
  <si>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</si>
  <si>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</si>
  <si>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</si>
  <si>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</si>
  <si>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</si>
  <si>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</si>
  <si>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</si>
  <si>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</si>
  <si>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</si>
  <si>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</si>
  <si>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</si>
  <si>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</si>
  <si>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</si>
  <si>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</si>
  <si>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</si>
  <si>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</si>
  <si>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</si>
  <si>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</si>
  <si>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</si>
  <si>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</si>
  <si>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</si>
  <si>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</si>
  <si>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</si>
  <si>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</si>
  <si>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</si>
  <si>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</si>
  <si>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</si>
  <si>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</si>
  <si>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</si>
  <si>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</si>
  <si>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</si>
  <si>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</si>
  <si>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</si>
  <si>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</si>
  <si>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</si>
  <si>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</si>
  <si>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</si>
  <si>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</si>
  <si>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</si>
  <si>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</si>
  <si>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</si>
  <si>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</si>
  <si>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</si>
  <si>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</si>
  <si>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</si>
  <si>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</si>
  <si>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</si>
  <si>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</si>
  <si>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</si>
  <si>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</si>
  <si>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</si>
  <si>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</si>
  <si>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</si>
  <si>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</si>
  <si>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</si>
  <si>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</si>
  <si>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</si>
  <si>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</si>
  <si>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</si>
  <si>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</si>
  <si>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</si>
  <si>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</si>
  <si>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</si>
  <si>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</si>
  <si>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</si>
  <si>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</si>
  <si>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</si>
  <si>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</si>
  <si>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</si>
  <si>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</si>
  <si>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</si>
  <si>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</si>
  <si>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</si>
  <si>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</si>
  <si>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</si>
  <si>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</si>
  <si>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</si>
  <si>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</si>
  <si>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</si>
  <si>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</si>
  <si>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</si>
  <si>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</si>
  <si>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</si>
  <si>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</si>
  <si>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</si>
  <si>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</si>
  <si>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</si>
  <si>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</si>
  <si>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</si>
  <si>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</si>
  <si>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</si>
  <si>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</si>
  <si>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</si>
  <si>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</si>
  <si>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</si>
  <si>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</si>
  <si>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</si>
  <si>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</si>
  <si>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</si>
  <si>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</si>
  <si>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</si>
  <si>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</si>
  <si>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</si>
  <si>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</si>
  <si>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</si>
  <si>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</si>
  <si>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</si>
  <si>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</si>
  <si>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</si>
  <si>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</si>
  <si>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</si>
  <si>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</si>
  <si>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</si>
  <si>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</si>
  <si>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</si>
  <si>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</si>
  <si>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</si>
  <si>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</si>
  <si>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</si>
  <si>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</si>
  <si>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</si>
  <si>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</si>
  <si>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</si>
  <si>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</si>
  <si>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</si>
  <si>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</si>
  <si>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</si>
  <si>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</si>
  <si>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</si>
  <si>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</si>
  <si>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</si>
  <si>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</si>
  <si>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</si>
  <si>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</si>
  <si>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</si>
  <si>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</si>
  <si>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</si>
  <si>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</si>
  <si>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</si>
  <si>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</si>
  <si>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</si>
  <si>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</si>
  <si>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</si>
  <si>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</si>
  <si>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</si>
  <si>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</si>
  <si>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</si>
  <si>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</si>
  <si>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</si>
  <si>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</si>
  <si>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</si>
  <si>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</si>
  <si>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</si>
  <si>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</si>
  <si>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</si>
  <si>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</si>
  <si>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</si>
  <si>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</si>
  <si>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</si>
  <si>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</si>
  <si>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</si>
  <si>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</si>
  <si>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</si>
  <si>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</si>
  <si>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</si>
  <si>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</si>
  <si>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</si>
  <si>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</si>
  <si>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</si>
  <si>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</si>
  <si>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</si>
  <si>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</si>
  <si>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</si>
  <si>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</si>
  <si>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</si>
  <si>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</si>
  <si>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</si>
  <si>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</si>
  <si>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</si>
  <si>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</si>
  <si>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</si>
  <si>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</si>
  <si>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</si>
  <si>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</si>
  <si>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</si>
  <si>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</si>
  <si>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</si>
  <si>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</si>
  <si>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</si>
  <si>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</si>
  <si>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</si>
  <si>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</si>
  <si>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</si>
  <si>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</si>
  <si>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</si>
  <si>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</si>
  <si>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</si>
  <si>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</si>
  <si>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</si>
  <si>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</si>
  <si>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</si>
  <si>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</si>
  <si>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</si>
  <si>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</si>
  <si>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</si>
  <si>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</si>
  <si>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</si>
  <si>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</si>
  <si>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</si>
  <si>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</si>
  <si>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</si>
  <si>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</si>
  <si>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</si>
  <si>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</si>
  <si>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</si>
  <si>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</si>
  <si>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</si>
  <si>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</si>
  <si>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</si>
  <si>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</si>
  <si>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</si>
  <si>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</si>
  <si>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</si>
  <si>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</si>
  <si>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</si>
  <si>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</si>
  <si>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</si>
  <si>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</si>
  <si>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</si>
  <si>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</si>
  <si>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</si>
  <si>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</si>
  <si>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</si>
  <si>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</si>
  <si>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</si>
  <si>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</si>
  <si>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</si>
  <si>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</si>
  <si>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</si>
  <si>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</si>
  <si>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</si>
  <si>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</si>
  <si>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</si>
  <si>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</si>
  <si>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</si>
  <si>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</si>
  <si>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</si>
  <si>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</si>
  <si>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</si>
  <si>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</si>
  <si>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</si>
  <si>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</si>
  <si>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</si>
  <si>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</si>
  <si>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</si>
  <si>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</si>
  <si>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</si>
  <si>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</si>
  <si>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</si>
  <si>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</si>
  <si>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</si>
  <si>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</si>
  <si>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</si>
  <si>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</si>
  <si>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</si>
  <si>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</si>
  <si>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</si>
  <si>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</si>
  <si>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</si>
  <si>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</si>
  <si>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</si>
  <si>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</si>
  <si>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</si>
  <si>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</si>
  <si>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</si>
  <si>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</si>
  <si>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</si>
  <si>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</si>
  <si>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</si>
  <si>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</si>
  <si>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</si>
  <si>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</si>
  <si>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</si>
  <si>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</si>
  <si>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</si>
  <si>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</si>
  <si>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</si>
  <si>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</si>
  <si>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</si>
  <si>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</si>
  <si>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</si>
  <si>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</si>
  <si>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</si>
  <si>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</si>
  <si>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</si>
  <si>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</si>
  <si>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</si>
  <si>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</si>
  <si>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</si>
  <si>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</si>
  <si>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</si>
  <si>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</si>
  <si>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</si>
  <si>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</si>
  <si>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</si>
  <si>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</si>
  <si>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</si>
  <si>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</si>
  <si>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</si>
  <si>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</si>
  <si>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</si>
  <si>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</si>
  <si>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</si>
  <si>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</si>
  <si>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</si>
  <si>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</si>
  <si>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</si>
  <si>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</si>
  <si>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</si>
  <si>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</si>
  <si>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</si>
  <si>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</si>
  <si>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</si>
  <si>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</si>
  <si>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</si>
  <si>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</si>
  <si>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</si>
  <si>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</si>
  <si>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</si>
  <si>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</si>
  <si>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</si>
  <si>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</si>
  <si>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</si>
  <si>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</si>
  <si>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</si>
  <si>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</si>
  <si>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</si>
  <si>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</si>
  <si>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</si>
  <si>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</si>
  <si>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</si>
  <si>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</si>
  <si>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</si>
  <si>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</si>
  <si>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</si>
  <si>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</si>
  <si>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</si>
  <si>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</si>
  <si>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</si>
  <si>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</si>
  <si>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</si>
  <si>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</si>
  <si>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</si>
  <si>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</si>
  <si>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</si>
  <si>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</si>
  <si>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</si>
  <si>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</si>
  <si>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</si>
  <si>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</si>
  <si>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</si>
  <si>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</si>
  <si>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</si>
  <si>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</si>
  <si>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</si>
  <si>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</si>
  <si>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</si>
  <si>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</si>
  <si>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</si>
  <si>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</si>
  <si>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</si>
  <si>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</si>
  <si>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</si>
  <si>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</si>
  <si>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</si>
  <si>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</si>
  <si>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</si>
  <si>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</si>
  <si>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</si>
  <si>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</si>
  <si>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</si>
  <si>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</si>
  <si>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</si>
  <si>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</si>
  <si>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</si>
  <si>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</si>
  <si>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</si>
  <si>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</si>
  <si>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</si>
  <si>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</si>
  <si>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</si>
  <si>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</si>
  <si>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</si>
  <si>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</si>
  <si>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</si>
  <si>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</si>
  <si>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</si>
  <si>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</si>
  <si>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</si>
  <si>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</si>
  <si>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</si>
  <si>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</si>
  <si>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</si>
  <si>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</si>
  <si>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</si>
  <si>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</si>
  <si>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</si>
  <si>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</si>
  <si>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</si>
  <si>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</si>
  <si>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</si>
  <si>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</si>
  <si>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</si>
  <si>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</si>
  <si>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</si>
  <si>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</si>
  <si>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</si>
  <si>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</si>
  <si>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</si>
  <si>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</si>
  <si>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</si>
  <si>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</si>
  <si>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</si>
  <si>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</si>
  <si>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</si>
  <si>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</si>
  <si>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</si>
  <si>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</si>
  <si>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</si>
  <si>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</si>
  <si>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</si>
  <si>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</si>
  <si>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</si>
  <si>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</si>
  <si>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</si>
  <si>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</si>
  <si>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</si>
  <si>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</si>
  <si>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</si>
  <si>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</si>
  <si>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</si>
  <si>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</si>
  <si>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</si>
  <si>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</si>
  <si>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</si>
  <si>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</si>
  <si>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</si>
  <si>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</si>
  <si>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</si>
  <si>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</si>
  <si>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</si>
  <si>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</si>
  <si>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</si>
  <si>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</si>
  <si>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</si>
  <si>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</si>
  <si>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</si>
  <si>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</si>
  <si>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</si>
  <si>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</si>
  <si>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</si>
  <si>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</si>
  <si>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</si>
  <si>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</si>
  <si>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</si>
  <si>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</si>
  <si>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</si>
  <si>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</si>
  <si>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</si>
  <si>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</si>
  <si>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</si>
  <si>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</si>
  <si>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</si>
  <si>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</si>
  <si>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</si>
  <si>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</si>
  <si>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</si>
  <si>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</si>
  <si>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</si>
  <si>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</si>
  <si>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</si>
  <si>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</si>
  <si>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</si>
  <si>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</si>
  <si>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</si>
  <si>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</si>
  <si>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</si>
  <si>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</si>
  <si>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</si>
  <si>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</si>
  <si>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</si>
  <si>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</si>
  <si>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</si>
  <si>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</si>
  <si>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</si>
  <si>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</si>
  <si>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</si>
  <si>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</si>
  <si>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</si>
  <si>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</si>
  <si>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</si>
  <si>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</si>
  <si>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</si>
  <si>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</si>
  <si>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</si>
  <si>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</si>
  <si>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</si>
  <si>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</si>
  <si>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</si>
  <si>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</si>
  <si>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</si>
  <si>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</si>
  <si>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</si>
  <si>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</si>
  <si>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</si>
  <si>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</si>
  <si>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</si>
  <si>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</si>
  <si>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</si>
  <si>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</si>
  <si>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</si>
  <si>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</si>
  <si>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</si>
  <si>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</si>
  <si>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</si>
  <si>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</si>
  <si>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</si>
  <si>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</si>
  <si>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</si>
  <si>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</si>
  <si>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</si>
  <si>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</si>
  <si>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</si>
  <si>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</si>
  <si>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</si>
  <si>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</si>
  <si>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</si>
  <si>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</si>
  <si>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</si>
  <si>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</si>
  <si>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</si>
  <si>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</si>
  <si>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</si>
  <si>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</si>
  <si>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</si>
  <si>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</si>
  <si>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</si>
  <si>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</si>
  <si>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</si>
  <si>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</si>
  <si>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</si>
  <si>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</si>
  <si>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</si>
  <si>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</si>
  <si>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</si>
  <si>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</si>
  <si>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</si>
  <si>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</si>
  <si>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</si>
  <si>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</si>
  <si>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</si>
  <si>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</si>
  <si>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</si>
  <si>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</si>
  <si>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</si>
  <si>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</si>
  <si>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</si>
  <si>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</si>
  <si>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</si>
  <si>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</si>
  <si>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</si>
  <si>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</si>
  <si>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</si>
  <si>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</si>
  <si>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</si>
  <si>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</si>
  <si>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</si>
  <si>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</si>
  <si>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</si>
  <si>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</si>
  <si>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</si>
  <si>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</si>
  <si>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</si>
  <si>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</si>
  <si>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</si>
  <si>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</si>
  <si>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</si>
  <si>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</si>
  <si>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</si>
  <si>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</si>
  <si>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</si>
  <si>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</si>
  <si>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</si>
  <si>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</si>
  <si>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</si>
  <si>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</si>
  <si>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</si>
  <si>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</si>
  <si>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</si>
  <si>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</si>
  <si>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</si>
  <si>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</si>
  <si>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</si>
  <si>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</si>
  <si>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</si>
  <si>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</si>
  <si>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</si>
  <si>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</si>
  <si>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</si>
  <si>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</si>
  <si>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</si>
  <si>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</si>
  <si>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</si>
  <si>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</si>
  <si>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</si>
  <si>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</si>
  <si>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</si>
  <si>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</si>
  <si>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</si>
  <si>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</si>
  <si>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</si>
  <si>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</si>
  <si>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</si>
  <si>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</si>
  <si>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</si>
  <si>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</si>
  <si>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</si>
  <si>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</si>
  <si>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</si>
  <si>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</si>
  <si>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</si>
  <si>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</si>
  <si>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</si>
  <si>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</si>
  <si>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</si>
  <si>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</si>
  <si>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</si>
  <si>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</si>
  <si>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</si>
  <si>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</si>
  <si>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</si>
  <si>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</si>
  <si>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</si>
  <si>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</si>
  <si>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</si>
  <si>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</si>
  <si>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</si>
  <si>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</si>
  <si>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</si>
  <si>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</si>
  <si>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</si>
  <si>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</si>
  <si>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</si>
  <si>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</si>
  <si>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</si>
  <si>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</si>
  <si>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</si>
  <si>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</si>
  <si>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</si>
  <si>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</si>
  <si>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</si>
  <si>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</si>
  <si>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</si>
  <si>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</si>
  <si>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</si>
  <si>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</si>
  <si>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</si>
  <si>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</si>
  <si>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</si>
  <si>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</si>
  <si>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</si>
  <si>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</si>
  <si>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</si>
  <si>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</si>
  <si>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</si>
  <si>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</si>
  <si>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</si>
  <si>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</si>
  <si>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</si>
  <si>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</si>
  <si>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</si>
  <si>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</si>
  <si>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</si>
  <si>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</si>
  <si>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</si>
  <si>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</si>
  <si>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</si>
  <si>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</si>
  <si>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</si>
  <si>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</si>
  <si>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</si>
  <si>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</si>
  <si>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</si>
  <si>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</si>
  <si>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</si>
  <si>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</si>
  <si>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</si>
  <si>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</si>
  <si>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</si>
  <si>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</si>
  <si>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</si>
  <si>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</si>
  <si>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</si>
  <si>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</si>
  <si>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</si>
  <si>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</si>
  <si>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</si>
  <si>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</si>
  <si>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</si>
  <si>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</si>
  <si>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</si>
  <si>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</si>
  <si>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</si>
  <si>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</si>
  <si>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</si>
  <si>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</si>
  <si>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</si>
  <si>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</si>
  <si>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</si>
  <si>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</si>
  <si>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</si>
  <si>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</si>
  <si>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</si>
  <si>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</si>
  <si>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</si>
  <si>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</si>
  <si>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</si>
  <si>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</si>
  <si>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</si>
  <si>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</si>
  <si>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</si>
  <si>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</si>
  <si>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</si>
  <si>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</si>
  <si>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</si>
  <si>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</si>
  <si>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</si>
  <si>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</si>
  <si>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</si>
  <si>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</si>
  <si>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</si>
  <si>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</si>
  <si>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</si>
  <si>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</si>
  <si>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</si>
  <si>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</si>
  <si>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</si>
  <si>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</si>
  <si>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</si>
  <si>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</si>
  <si>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</si>
  <si>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</si>
  <si>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</si>
  <si>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</si>
  <si>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</si>
  <si>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</si>
  <si>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</si>
  <si>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</si>
  <si>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</si>
  <si>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</si>
  <si>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</si>
  <si>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</si>
  <si>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</si>
  <si>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</si>
  <si>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</si>
  <si>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</si>
  <si>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</si>
  <si>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</si>
  <si>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</si>
  <si>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</si>
  <si>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</si>
  <si>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</si>
  <si>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</si>
  <si>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</si>
  <si>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</si>
  <si>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</si>
  <si>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</si>
  <si>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</si>
  <si>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</si>
  <si>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</si>
  <si>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</si>
  <si>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</si>
  <si>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</si>
  <si>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</si>
  <si>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</si>
  <si>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</si>
  <si>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</si>
  <si>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</si>
  <si>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</si>
  <si>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</si>
  <si>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</si>
  <si>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</si>
  <si>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</si>
  <si>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</si>
  <si>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</si>
  <si>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</si>
  <si>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</si>
  <si>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</si>
  <si>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</si>
  <si>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</si>
  <si>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</si>
  <si>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</si>
  <si>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</si>
  <si>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</si>
  <si>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</si>
  <si>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</si>
  <si>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</si>
  <si>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</si>
  <si>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</si>
  <si>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</si>
  <si>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</si>
  <si>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</si>
  <si>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</si>
  <si>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</si>
  <si>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</si>
  <si>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</si>
  <si>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</si>
  <si>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</si>
  <si>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</si>
  <si>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</si>
  <si>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</si>
  <si>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</si>
  <si>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地上</t>
  </si>
  <si>
    <t>七通一平</t>
  </si>
  <si>
    <t>剩余土地使用年限（设定）</t>
  </si>
  <si>
    <t>设定容积率</t>
  </si>
  <si>
    <t>较好</t>
  </si>
  <si>
    <t>郊区</t>
  </si>
  <si>
    <t>2009-2</t>
  </si>
  <si>
    <t>居住用地（指二类居住用地）</t>
  </si>
  <si>
    <t>四环路外</t>
  </si>
  <si>
    <t>扣毛地价</t>
  </si>
  <si>
    <t>较差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</si>
</sst>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  <xf numFmtId="0" fontId="164" fillId="6" borderId="59" xfId="0" applyFont="1" applyFill="1" applyBorder="1" applyAlignment="1" applyProtection="1">
      <alignment horizontal="center" vertical="center" wrapText="1"/>
      <protection locked="0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2" t="s">
        <v>168</v>
      </c>
      <c r="B15" s="647" t="s">
        <v>250</v>
      </c>
    </row>
    <row r="16" spans="1:7" ht="13.5">
      <c r="A16" s="1753"/>
      <c r="B16" s="648" t="s">
        <v>169</v>
      </c>
    </row>
    <row r="17" spans="1:2" ht="13.5">
      <c r="A17" s="180" t="s">
        <v>170</v>
      </c>
      <c r="B17" s="649"/>
    </row>
    <row r="18" spans="1:2" ht="13.5">
      <c r="A18" s="1751" t="s">
        <v>171</v>
      </c>
      <c r="B18" s="647" t="s">
        <v>1387</v>
      </c>
    </row>
    <row r="19" spans="1:2" ht="13.5">
      <c r="A19" s="1751"/>
      <c r="B19" s="647" t="s">
        <v>1388</v>
      </c>
    </row>
    <row r="20" spans="1:2" ht="13.5">
      <c r="A20" s="1751"/>
      <c r="B20" s="647" t="s">
        <v>1389</v>
      </c>
    </row>
    <row r="21" spans="1:2" ht="13.5">
      <c r="A21" s="1751"/>
      <c r="B21" s="499" t="s">
        <v>172</v>
      </c>
    </row>
    <row r="22" spans="1:2" ht="13.5">
      <c r="A22" s="1751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89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89"/>
      <c r="B19" s="1789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89"/>
      <c r="B20" s="1789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89"/>
      <c r="B21" s="1789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89"/>
      <c r="B22" s="1789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89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89"/>
      <c r="B24" s="1789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89"/>
      <c r="B25" s="1789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89"/>
      <c r="B26" s="1789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89"/>
      <c r="B27" s="1789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89"/>
      <c r="B28" s="1789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89"/>
      <c r="B29" s="1789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89"/>
      <c r="B30" s="1789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89"/>
      <c r="B31" s="1789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89"/>
      <c r="B32" s="1789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89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89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89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89"/>
      <c r="B36" s="1789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89"/>
      <c r="B37" s="1789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89"/>
      <c r="B38" s="1789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89"/>
      <c r="B39" s="1789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89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89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89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89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89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89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89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89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89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89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89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89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89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89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89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89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89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89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89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89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89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89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89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89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89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89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89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89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89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89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89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89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89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89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89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89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89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89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89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89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89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89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89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89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89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89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89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89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89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89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P32" sqref="P32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99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六级</v>
      </c>
      <c r="H2" s="715" t="s">
        <v>1351</v>
      </c>
      <c r="I2" s="1312" t="s">
        <v>1788</v>
      </c>
      <c r="J2" s="717"/>
      <c r="AE2" s="712"/>
      <c r="AF2" s="712"/>
    </row>
    <row r="3" spans="1:36" ht="24">
      <c r="A3" s="668" t="s">
        <v>913</v>
      </c>
      <c r="B3" s="1399">
        <f>C18</f>
        <v>4063</v>
      </c>
      <c r="C3" s="713" t="s">
        <v>914</v>
      </c>
      <c r="D3" s="714" t="s">
        <v>253</v>
      </c>
      <c r="E3" s="718" t="s">
        <v>1795</v>
      </c>
      <c r="F3" s="1460" t="s">
        <v>1791</v>
      </c>
      <c r="G3" s="238">
        <f>IF(F3="容积率",主表!B8,主表!B9)</f>
        <v>2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0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0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f>IF(I2="地上",'2002地价表'!M1,ROUND('2002地价表'!M1/3,0))</f>
        <v>1440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884"/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取值范围:190—430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2.75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39987</v>
      </c>
      <c r="I9" s="1518">
        <f>ROUND(SUMPRODUCT((地价!A31:A81=YEAR(H9)&amp;"-"&amp;ROUNDUP(MONTH(H9)/3,0))*(地价!B3:F3=E2)*(地价!B31:F81)),0)</f>
        <v>286</v>
      </c>
      <c r="J9" s="770"/>
      <c r="AE9" s="712"/>
      <c r="AF9" s="712"/>
    </row>
    <row r="10" spans="1:36" ht="24.75" thickBot="1">
      <c r="A10" s="1519" t="s">
        <v>931</v>
      </c>
      <c r="B10" s="1520" t="s">
        <v>199</v>
      </c>
      <c r="C10" s="1521">
        <f>ROUND(POWER(1+E10,H10-G10)*(POWER(1+E10,G10)-1)/(POWER(1+E10,H10)-1),4)</f>
        <v>1</v>
      </c>
      <c r="D10" s="1481" t="s">
        <v>936</v>
      </c>
      <c r="E10" s="1482">
        <v>0.04</v>
      </c>
      <c r="F10" s="1522" t="s">
        <v>1790</v>
      </c>
      <c r="G10" s="1523">
        <f>IF(F10="剩余土地使用年限",主表!B15,主表!B16)</f>
        <v>70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1</v>
      </c>
      <c r="D11" s="1488" t="s">
        <v>1793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1</v>
      </c>
      <c r="E12" s="1479">
        <f>ROUNDDOWN(G3,1)</f>
        <v>2</v>
      </c>
      <c r="F12" s="1480">
        <f>IF(G3&lt;=10,SUMPRODUCT(('2002容积率修正'!A3:A102=E12)*('2002容积率修正'!B2:D2=E2)*('2002容积率修正'!B3:D102)),"——")</f>
        <v>1</v>
      </c>
      <c r="G12" s="1478">
        <f>ROUNDUP(G3,1)</f>
        <v>2</v>
      </c>
      <c r="H12" s="621">
        <f>IF(G3&lt;=10,SUMPRODUCT(('2002容积率修正'!A3:A102=G12)*('2002容积率修正'!B2:D2=E2)*('2002容积率修正'!B3:D102)),"——")</f>
        <v>1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1</v>
      </c>
      <c r="E13" s="1479">
        <f>ROUNDDOWN(G3,1)</f>
        <v>2</v>
      </c>
      <c r="F13" s="1480">
        <f>IF(G3&lt;=10,SUMPRODUCT(('2002容积率修正'!A3:A102=E13)*('2002容积率修正'!E2:G2=E2)*('2002容积率修正'!E3:G102)),"——")</f>
        <v>0.85</v>
      </c>
      <c r="G13" s="1478">
        <f>ROUNDUP(G3,1)</f>
        <v>2</v>
      </c>
      <c r="H13" s="621">
        <f>IF(G3&lt;=10,SUMPRODUCT(('2002容积率修正'!A3:A102=G13)*('2002容积率修正'!E2:G2=E2)*('2002容积率修正'!E3:G102)),"——")</f>
        <v>0.85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1.026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1789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1" t="s">
        <v>1338</v>
      </c>
      <c r="B18" s="761" t="s">
        <v>1325</v>
      </c>
      <c r="C18" s="629">
        <f>ROUND(C7*C9*C10*C11*C15*C16,0)</f>
        <v>4063</v>
      </c>
      <c r="D18" s="630">
        <f>H1</f>
        <v>99</v>
      </c>
      <c r="E18" s="631">
        <f>ROUND(C18*D18,0)</f>
        <v>402237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2"/>
      <c r="B19" s="766" t="s">
        <v>1328</v>
      </c>
      <c r="C19" s="621">
        <f>ROUND(C7*C9*C10*C11*C15*C16*G3,0)</f>
        <v>8126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3" t="s">
        <v>1339</v>
      </c>
      <c r="B20" s="748" t="s">
        <v>1326</v>
      </c>
      <c r="C20" s="635">
        <f>ROUND(IF(G3&gt;=I3,C8*C9*C10*C15,C8*C9*C10*C15*G3),0)</f>
        <v>0</v>
      </c>
      <c r="D20" s="636">
        <f>H1</f>
        <v>99</v>
      </c>
      <c r="E20" s="637">
        <f>ROUND(C20*D20,0)</f>
        <v>0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3"/>
      <c r="B21" s="771" t="s">
        <v>1327</v>
      </c>
      <c r="C21" s="638">
        <f>ROUND(IF(G3&lt;I3,C8*C9*C10*C15,C8*C9*C10*C15*G3),0)</f>
        <v>0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0</v>
      </c>
      <c r="D22" s="776" t="s">
        <v>1796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30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1794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1.72E-2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1.72E-2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2.5899999999999999E-2</v>
      </c>
      <c r="C29" s="1409">
        <f>'地价（废）'!O2</f>
        <v>1.95E-2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1.8499999999999999E-2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5.3999999999999999E-2</v>
      </c>
      <c r="G42" s="514">
        <f>F42/2</f>
        <v>2.7E-2</v>
      </c>
      <c r="H42" s="515">
        <v>0</v>
      </c>
      <c r="I42" s="514">
        <f>J42/2</f>
        <v>-0.03</v>
      </c>
      <c r="J42" s="514">
        <f>SUMPRODUCT(('2002因素修正幅度'!$A$66:$A$72=A42)*('2002因素修正幅度'!$B$35:$K$35=$G$2)*('2002因素修正幅度'!$B$66:$K$72))</f>
        <v>-0.06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2.7E-2</v>
      </c>
      <c r="G43" s="514">
        <f t="shared" ref="G43:G48" si="2">F43/2</f>
        <v>1.35E-2</v>
      </c>
      <c r="H43" s="515">
        <v>0</v>
      </c>
      <c r="I43" s="514">
        <f t="shared" ref="I43:I48" si="3">J43/2</f>
        <v>-1.4999999999999999E-2</v>
      </c>
      <c r="J43" s="514">
        <f>SUMPRODUCT(('2002因素修正幅度'!$A$66:$A$72=A43)*('2002因素修正幅度'!$B$35:$K$35=$G$2)*('2002因素修正幅度'!$B$66:$K$72))</f>
        <v>-0.03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1.7999999999999999E-2</v>
      </c>
      <c r="G44" s="514">
        <f t="shared" si="2"/>
        <v>8.9999999999999993E-3</v>
      </c>
      <c r="H44" s="515">
        <v>0</v>
      </c>
      <c r="I44" s="514">
        <f t="shared" si="3"/>
        <v>-0.01</v>
      </c>
      <c r="J44" s="514">
        <f>SUMPRODUCT(('2002因素修正幅度'!$A$66:$A$72=A44)*('2002因素修正幅度'!$B$35:$K$35=$G$2)*('2002因素修正幅度'!$B$66:$K$72))</f>
        <v>-0.02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3.5999999999999997E-2</v>
      </c>
      <c r="G45" s="514">
        <f t="shared" si="2"/>
        <v>1.7999999999999999E-2</v>
      </c>
      <c r="H45" s="515">
        <v>0</v>
      </c>
      <c r="I45" s="514">
        <f t="shared" si="3"/>
        <v>-0.02</v>
      </c>
      <c r="J45" s="514">
        <f>SUMPRODUCT(('2002因素修正幅度'!$A$66:$A$72=A45)*('2002因素修正幅度'!$B$35:$K$35=$G$2)*('2002因素修正幅度'!$B$66:$K$72))</f>
        <v>-0.04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1.7999999999999999E-2</v>
      </c>
      <c r="G46" s="514">
        <f t="shared" si="2"/>
        <v>8.9999999999999993E-3</v>
      </c>
      <c r="H46" s="515">
        <v>0</v>
      </c>
      <c r="I46" s="514">
        <f t="shared" si="3"/>
        <v>-0.01</v>
      </c>
      <c r="J46" s="514">
        <f>SUMPRODUCT(('2002因素修正幅度'!$A$66:$A$72=A46)*('2002因素修正幅度'!$B$35:$K$35=$G$2)*('2002因素修正幅度'!$B$66:$K$72))</f>
        <v>-0.02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1.44E-2</v>
      </c>
      <c r="G47" s="514">
        <f t="shared" si="2"/>
        <v>7.1999999999999998E-3</v>
      </c>
      <c r="H47" s="515">
        <v>0</v>
      </c>
      <c r="I47" s="514">
        <f t="shared" si="3"/>
        <v>-8.0000000000000002E-3</v>
      </c>
      <c r="J47" s="514">
        <f>SUMPRODUCT(('2002因素修正幅度'!$A$66:$A$72=A47)*('2002因素修正幅度'!$B$35:$K$35=$G$2)*('2002因素修正幅度'!$B$66:$K$72))</f>
        <v>-1.6E-2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1.26E-2</v>
      </c>
      <c r="G48" s="514">
        <f t="shared" si="2"/>
        <v>6.3E-3</v>
      </c>
      <c r="H48" s="515">
        <v>0</v>
      </c>
      <c r="I48" s="514">
        <f t="shared" si="3"/>
        <v>-7.0000000000000001E-3</v>
      </c>
      <c r="J48" s="514">
        <f>SUMPRODUCT(('2002因素修正幅度'!$A$66:$A$72=A48)*('2002因素修正幅度'!$B$35:$K$35=$G$2)*('2002因素修正幅度'!$B$66:$K$72))</f>
        <v>-1.4E-2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4.5999999999999999E-2</v>
      </c>
      <c r="G51" s="514">
        <f>F51/2</f>
        <v>2.3E-2</v>
      </c>
      <c r="H51" s="515">
        <v>0</v>
      </c>
      <c r="I51" s="514">
        <f>J51/2</f>
        <v>-2.4E-2</v>
      </c>
      <c r="J51" s="514">
        <f>SUMPRODUCT(('2002因素修正幅度'!$A$73:$A$79=A51)*('2002因素修正幅度'!$B$35:$K$35=$G$2)*('2002因素修正幅度'!$B$73:$K$79))</f>
        <v>-4.8000000000000001E-2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5.7500000000000002E-2</v>
      </c>
      <c r="G52" s="514">
        <f t="shared" ref="G52:G57" si="5">F52/2</f>
        <v>2.8750000000000001E-2</v>
      </c>
      <c r="H52" s="515">
        <v>0</v>
      </c>
      <c r="I52" s="514">
        <f t="shared" ref="I52:I57" si="6">J52/2</f>
        <v>-0.03</v>
      </c>
      <c r="J52" s="514">
        <f>SUMPRODUCT(('2002因素修正幅度'!$A$73:$A$79=A52)*('2002因素修正幅度'!$B$35:$K$35=$G$2)*('2002因素修正幅度'!$B$73:$K$79))</f>
        <v>-0.06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2.3E-2</v>
      </c>
      <c r="G53" s="514">
        <f t="shared" si="5"/>
        <v>1.15E-2</v>
      </c>
      <c r="H53" s="515">
        <v>0</v>
      </c>
      <c r="I53" s="514">
        <f t="shared" si="6"/>
        <v>-1.2E-2</v>
      </c>
      <c r="J53" s="514">
        <f>SUMPRODUCT(('2002因素修正幅度'!$A$73:$A$79=A53)*('2002因素修正幅度'!$B$35:$K$35=$G$2)*('2002因素修正幅度'!$B$73:$K$79))</f>
        <v>-2.4E-2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2.3E-2</v>
      </c>
      <c r="G54" s="514">
        <f t="shared" si="5"/>
        <v>1.15E-2</v>
      </c>
      <c r="H54" s="515">
        <v>0</v>
      </c>
      <c r="I54" s="514">
        <f t="shared" si="6"/>
        <v>-1.2E-2</v>
      </c>
      <c r="J54" s="514">
        <f>SUMPRODUCT(('2002因素修正幅度'!$A$73:$A$79=A54)*('2002因素修正幅度'!$B$35:$K$35=$G$2)*('2002因素修正幅度'!$B$73:$K$79))</f>
        <v>-2.4E-2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3.4500000000000003E-2</v>
      </c>
      <c r="G55" s="514">
        <f t="shared" si="5"/>
        <v>1.7250000000000001E-2</v>
      </c>
      <c r="H55" s="515">
        <v>0</v>
      </c>
      <c r="I55" s="514">
        <f t="shared" si="6"/>
        <v>-1.7999999999999999E-2</v>
      </c>
      <c r="J55" s="514">
        <f>SUMPRODUCT(('2002因素修正幅度'!$A$73:$A$79=A55)*('2002因素修正幅度'!$B$35:$K$35=$G$2)*('2002因素修正幅度'!$B$73:$K$79))</f>
        <v>-3.5999999999999997E-2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1.84E-2</v>
      </c>
      <c r="G56" s="514">
        <f t="shared" si="5"/>
        <v>9.1999999999999998E-3</v>
      </c>
      <c r="H56" s="515">
        <v>0</v>
      </c>
      <c r="I56" s="514">
        <f t="shared" si="6"/>
        <v>-9.5999999999999992E-3</v>
      </c>
      <c r="J56" s="514">
        <f>SUMPRODUCT(('2002因素修正幅度'!$A$73:$A$79=A56)*('2002因素修正幅度'!$B$35:$K$35=$G$2)*('2002因素修正幅度'!$B$73:$K$79))</f>
        <v>-1.9199999999999998E-2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2.76E-2</v>
      </c>
      <c r="G57" s="514">
        <f t="shared" si="5"/>
        <v>1.38E-2</v>
      </c>
      <c r="H57" s="515">
        <v>0</v>
      </c>
      <c r="I57" s="514">
        <f t="shared" si="6"/>
        <v>-1.44E-2</v>
      </c>
      <c r="J57" s="514">
        <f>SUMPRODUCT(('2002因素修正幅度'!$A$73:$A$79=A57)*('2002因素修正幅度'!$B$35:$K$35=$G$2)*('2002因素修正幅度'!$B$73:$K$79))</f>
        <v>-2.8799999999999999E-2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1.026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1792</v>
      </c>
      <c r="D60" s="490">
        <f t="shared" ref="D60:D67" si="7">SUMIF($F$59:$J$59,C60,F60:J60)</f>
        <v>1.2999999999999999E-2</v>
      </c>
      <c r="E60" s="253">
        <f>SUM(D60:D67)</f>
        <v>2.6000000000000002E-2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-1.2999999999999999E-2</v>
      </c>
      <c r="J60" s="514">
        <f>SUMPRODUCT(('2002因素修正幅度'!$A$80:$A$87=A60)*('2002因素修正幅度'!$B$35:$K$35=$G$2)*('2002因素修正幅度'!$B$80:$K$87))</f>
        <v>-2.5999999999999999E-2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1792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-2.5999999999999999E-2</v>
      </c>
      <c r="J61" s="514">
        <f>SUMPRODUCT(('2002因素修正幅度'!$A$80:$A$87=A61)*('2002因素修正幅度'!$B$35:$K$35=$G$2)*('2002因素修正幅度'!$B$80:$K$87))</f>
        <v>-5.1999999999999998E-2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15</v>
      </c>
      <c r="D62" s="490">
        <f t="shared" si="7"/>
        <v>0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-1.2999999999999999E-2</v>
      </c>
      <c r="J62" s="514">
        <f>SUMPRODUCT(('2002因素修正幅度'!$A$80:$A$87=A62)*('2002因素修正幅度'!$B$35:$K$35=$G$2)*('2002因素修正幅度'!$B$80:$K$87))</f>
        <v>-2.5999999999999999E-2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1798</v>
      </c>
      <c r="D63" s="490">
        <f t="shared" si="7"/>
        <v>-1.2999999999999999E-2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-1.2999999999999999E-2</v>
      </c>
      <c r="J63" s="514">
        <f>SUMPRODUCT(('2002因素修正幅度'!$A$80:$A$87=A63)*('2002因素修正幅度'!$B$35:$K$35=$G$2)*('2002因素修正幅度'!$B$80:$K$87))</f>
        <v>-2.5999999999999999E-2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15</v>
      </c>
      <c r="D64" s="490">
        <f t="shared" si="7"/>
        <v>0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-1.04E-2</v>
      </c>
      <c r="J64" s="514">
        <f>SUMPRODUCT(('2002因素修正幅度'!$A$80:$A$87=A64)*('2002因素修正幅度'!$B$35:$K$35=$G$2)*('2002因素修正幅度'!$B$80:$K$87))</f>
        <v>-2.0799999999999999E-2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15</v>
      </c>
      <c r="D65" s="490">
        <f t="shared" si="7"/>
        <v>0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-1.5599999999999999E-2</v>
      </c>
      <c r="J65" s="514">
        <f>SUMPRODUCT(('2002因素修正幅度'!$A$80:$A$87=A65)*('2002因素修正幅度'!$B$35:$K$35=$G$2)*('2002因素修正幅度'!$B$80:$K$87))</f>
        <v>-3.1199999999999999E-2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15</v>
      </c>
      <c r="D66" s="490">
        <f t="shared" si="7"/>
        <v>0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-2.5999999999999999E-2</v>
      </c>
      <c r="J66" s="514">
        <f>SUMPRODUCT(('2002因素修正幅度'!$A$80:$A$87=A66)*('2002因素修正幅度'!$B$35:$K$35=$G$2)*('2002因素修正幅度'!$B$80:$K$87))</f>
        <v>-5.1999999999999998E-2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15</v>
      </c>
      <c r="D67" s="490">
        <f t="shared" si="7"/>
        <v>0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-1.2999999999999999E-2</v>
      </c>
      <c r="J67" s="514">
        <f>SUMPRODUCT(('2002因素修正幅度'!$A$80:$A$87=A67)*('2002因素修正幅度'!$B$35:$K$35=$G$2)*('2002因素修正幅度'!$B$80:$K$87))</f>
        <v>-2.5999999999999999E-2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0.04</v>
      </c>
      <c r="G70" s="514">
        <f t="shared" ref="G70:G76" si="11">F70/2</f>
        <v>0.02</v>
      </c>
      <c r="H70" s="515">
        <v>0</v>
      </c>
      <c r="I70" s="514">
        <f t="shared" ref="I70:I76" si="12">J70/2</f>
        <v>-0.02</v>
      </c>
      <c r="J70" s="514">
        <f>SUMPRODUCT(('2002因素修正幅度'!$A$88:$A$94=A70)*('2002因素修正幅度'!$B$35:$K$35=$G$2)*('2002因素修正幅度'!$B$88:$K$94))</f>
        <v>-0.04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6.4000000000000001E-2</v>
      </c>
      <c r="G71" s="514">
        <f t="shared" si="11"/>
        <v>3.2000000000000001E-2</v>
      </c>
      <c r="H71" s="515">
        <v>0</v>
      </c>
      <c r="I71" s="514">
        <f t="shared" si="12"/>
        <v>-3.2000000000000001E-2</v>
      </c>
      <c r="J71" s="514">
        <f>SUMPRODUCT(('2002因素修正幅度'!$A$88:$A$94=A71)*('2002因素修正幅度'!$B$35:$K$35=$G$2)*('2002因素修正幅度'!$B$88:$K$94))</f>
        <v>-6.4000000000000001E-2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0.02</v>
      </c>
      <c r="G72" s="514">
        <f t="shared" si="11"/>
        <v>0.01</v>
      </c>
      <c r="H72" s="515">
        <v>0</v>
      </c>
      <c r="I72" s="514">
        <f t="shared" si="12"/>
        <v>-0.01</v>
      </c>
      <c r="J72" s="514">
        <f>SUMPRODUCT(('2002因素修正幅度'!$A$88:$A$94=A72)*('2002因素修正幅度'!$B$35:$K$35=$G$2)*('2002因素修正幅度'!$B$88:$K$94))</f>
        <v>-0.02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1.6E-2</v>
      </c>
      <c r="G73" s="514">
        <f t="shared" si="11"/>
        <v>8.0000000000000002E-3</v>
      </c>
      <c r="H73" s="515">
        <v>0</v>
      </c>
      <c r="I73" s="514">
        <f t="shared" si="12"/>
        <v>-8.0000000000000002E-3</v>
      </c>
      <c r="J73" s="514">
        <f>SUMPRODUCT(('2002因素修正幅度'!$A$88:$A$94=A73)*('2002因素修正幅度'!$B$35:$K$35=$G$2)*('2002因素修正幅度'!$B$88:$K$94))</f>
        <v>-1.6E-2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2.4E-2</v>
      </c>
      <c r="G74" s="514">
        <f t="shared" si="11"/>
        <v>1.2E-2</v>
      </c>
      <c r="H74" s="515">
        <v>0</v>
      </c>
      <c r="I74" s="514">
        <f t="shared" si="12"/>
        <v>-1.2E-2</v>
      </c>
      <c r="J74" s="514">
        <f>SUMPRODUCT(('2002因素修正幅度'!$A$88:$A$94=A74)*('2002因素修正幅度'!$B$35:$K$35=$G$2)*('2002因素修正幅度'!$B$88:$K$94))</f>
        <v>-2.4E-2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0.02</v>
      </c>
      <c r="G75" s="514">
        <f t="shared" si="11"/>
        <v>0.01</v>
      </c>
      <c r="H75" s="515">
        <v>0</v>
      </c>
      <c r="I75" s="514">
        <f t="shared" si="12"/>
        <v>-0.01</v>
      </c>
      <c r="J75" s="514">
        <f>SUMPRODUCT(('2002因素修正幅度'!$A$88:$A$94=A75)*('2002因素修正幅度'!$B$35:$K$35=$G$2)*('2002因素修正幅度'!$B$88:$K$94))</f>
        <v>-0.02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1.6E-2</v>
      </c>
      <c r="G76" s="514">
        <f t="shared" si="11"/>
        <v>8.0000000000000002E-3</v>
      </c>
      <c r="H76" s="515">
        <v>0</v>
      </c>
      <c r="I76" s="514">
        <f t="shared" si="12"/>
        <v>-8.0000000000000002E-3</v>
      </c>
      <c r="J76" s="514">
        <f>SUMPRODUCT(('2002因素修正幅度'!$A$88:$A$94=A76)*('2002因素修正幅度'!$B$35:$K$35=$G$2)*('2002因素修正幅度'!$B$88:$K$94))</f>
        <v>-1.6E-2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2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0.97419999999999995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0.81740000000000002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0.95140000000000002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0.97419999999999995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0.70750000000000002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password="CEE9" sheet="1" objects="1" scenarios="1"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M1" sqref="M1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六级</v>
      </c>
      <c r="M1" s="566">
        <f>SUMPRODUCT((K3:K12=L1)*(L2:O2=K1)*(L3:O12))</f>
        <v>1440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7" t="s">
        <v>1309</v>
      </c>
      <c r="B1" s="1814" t="s">
        <v>1310</v>
      </c>
      <c r="C1" s="1815"/>
      <c r="D1" s="1816"/>
      <c r="E1" s="1814" t="s">
        <v>1311</v>
      </c>
      <c r="F1" s="1815"/>
      <c r="G1" s="1816"/>
    </row>
    <row r="2" spans="1:7">
      <c r="A2" s="1818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29" t="s">
        <v>1424</v>
      </c>
      <c r="E2" s="1819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0"/>
      <c r="E3" s="1820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0"/>
      <c r="E4" s="1820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1"/>
      <c r="E5" s="1821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29" t="s">
        <v>1425</v>
      </c>
      <c r="E6" s="1819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六类</v>
      </c>
      <c r="C7" s="703"/>
      <c r="D7" s="1830"/>
      <c r="E7" s="1820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31"/>
      <c r="E8" s="1821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99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29" t="s">
        <v>1403</v>
      </c>
      <c r="E10" s="1819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32"/>
      <c r="E11" s="1822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0.97840000000000005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62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1" t="s">
        <v>1338</v>
      </c>
      <c r="B27" s="761" t="s">
        <v>1325</v>
      </c>
      <c r="C27" s="621" t="e">
        <f>ROUND(C28/B11,0)</f>
        <v>#DIV/0!</v>
      </c>
      <c r="D27" s="630">
        <f>B9</f>
        <v>99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2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3" t="s">
        <v>1451</v>
      </c>
      <c r="B29" s="748" t="s">
        <v>1452</v>
      </c>
      <c r="C29" s="635" t="e">
        <f>ROUND(C30/B11,0)</f>
        <v>#DIV/0!</v>
      </c>
      <c r="D29" s="636">
        <f>B9</f>
        <v>99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5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3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4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4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4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4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4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4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4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6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7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7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7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7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8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7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7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7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8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5" t="s">
        <v>91</v>
      </c>
      <c r="D4" s="1846"/>
      <c r="E4" s="1847" t="s">
        <v>92</v>
      </c>
      <c r="F4" s="1848"/>
      <c r="G4" s="1845" t="s">
        <v>93</v>
      </c>
      <c r="H4" s="1846"/>
      <c r="I4" s="1845" t="s">
        <v>94</v>
      </c>
      <c r="J4" s="1846"/>
      <c r="K4" s="142" t="s">
        <v>95</v>
      </c>
      <c r="L4" s="448"/>
      <c r="M4" s="449"/>
      <c r="N4" s="449"/>
      <c r="O4" s="449"/>
      <c r="P4" s="1849" t="s">
        <v>96</v>
      </c>
      <c r="Q4" s="1850"/>
      <c r="R4" s="1855" t="s">
        <v>92</v>
      </c>
      <c r="S4" s="1856"/>
      <c r="T4" s="1855" t="s">
        <v>93</v>
      </c>
      <c r="U4" s="1856"/>
      <c r="V4" s="1861" t="s">
        <v>94</v>
      </c>
      <c r="W4" s="1861"/>
      <c r="X4" s="201"/>
      <c r="Y4" s="1855" t="s">
        <v>96</v>
      </c>
      <c r="Z4" s="1856"/>
      <c r="AA4" s="1842" t="s">
        <v>92</v>
      </c>
      <c r="AB4" s="1843" t="s">
        <v>93</v>
      </c>
      <c r="AC4" s="1842" t="s">
        <v>94</v>
      </c>
    </row>
    <row r="5" spans="1:30" ht="15">
      <c r="A5" s="41"/>
      <c r="B5" s="42"/>
      <c r="C5" s="1838" t="s">
        <v>227</v>
      </c>
      <c r="D5" s="1839"/>
      <c r="E5" s="1862" t="s">
        <v>228</v>
      </c>
      <c r="F5" s="1863"/>
      <c r="G5" s="1838" t="s">
        <v>231</v>
      </c>
      <c r="H5" s="1839"/>
      <c r="I5" s="1838" t="s">
        <v>229</v>
      </c>
      <c r="J5" s="1839"/>
      <c r="K5" s="142"/>
      <c r="L5" s="448"/>
      <c r="M5" s="449"/>
      <c r="N5" s="449"/>
      <c r="O5" s="449"/>
      <c r="P5" s="1851"/>
      <c r="Q5" s="1852"/>
      <c r="R5" s="1857"/>
      <c r="S5" s="1858"/>
      <c r="T5" s="1857"/>
      <c r="U5" s="1858"/>
      <c r="V5" s="1861"/>
      <c r="W5" s="1861"/>
      <c r="X5" s="201"/>
      <c r="Y5" s="1857"/>
      <c r="Z5" s="1858"/>
      <c r="AA5" s="1843"/>
      <c r="AB5" s="1843"/>
      <c r="AC5" s="1843"/>
    </row>
    <row r="6" spans="1:30" ht="15.75" thickBot="1">
      <c r="A6" s="43"/>
      <c r="B6" s="44"/>
      <c r="C6" s="1835" t="s">
        <v>230</v>
      </c>
      <c r="D6" s="1836"/>
      <c r="E6" s="1833" t="s">
        <v>230</v>
      </c>
      <c r="F6" s="1834"/>
      <c r="G6" s="1835" t="s">
        <v>230</v>
      </c>
      <c r="H6" s="1836"/>
      <c r="I6" s="1835" t="s">
        <v>230</v>
      </c>
      <c r="J6" s="1836"/>
      <c r="K6" s="142" t="s">
        <v>97</v>
      </c>
      <c r="L6" s="448"/>
      <c r="M6" s="449"/>
      <c r="N6" s="449"/>
      <c r="O6" s="449"/>
      <c r="P6" s="1853"/>
      <c r="Q6" s="1854"/>
      <c r="R6" s="1857"/>
      <c r="S6" s="1858"/>
      <c r="T6" s="1859"/>
      <c r="U6" s="1860"/>
      <c r="V6" s="1861"/>
      <c r="W6" s="1861"/>
      <c r="X6" s="201"/>
      <c r="Y6" s="1859"/>
      <c r="Z6" s="1860"/>
      <c r="AA6" s="1844"/>
      <c r="AB6" s="1844"/>
      <c r="AC6" s="1844"/>
    </row>
    <row r="7" spans="1:30" s="22" customFormat="1" ht="15.75" thickBot="1">
      <c r="A7" s="45" t="s">
        <v>98</v>
      </c>
      <c r="B7" s="46"/>
      <c r="C7" s="1345">
        <f>主表!B4</f>
        <v>39987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0" t="s">
        <v>99</v>
      </c>
      <c r="Q7" s="1864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0" t="s">
        <v>99</v>
      </c>
      <c r="Z7" s="1841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0" t="s">
        <v>125</v>
      </c>
      <c r="Q8" s="1841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0" t="s">
        <v>125</v>
      </c>
      <c r="Z8" s="1841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7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7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7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7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7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7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六级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7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7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7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7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7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7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5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5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66"/>
      <c r="Q16" s="206"/>
      <c r="R16" s="207"/>
      <c r="S16" s="208"/>
      <c r="T16" s="207"/>
      <c r="U16" s="208"/>
      <c r="V16" s="207"/>
      <c r="W16" s="208"/>
      <c r="X16" s="201"/>
      <c r="Y16" s="1866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6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6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66"/>
      <c r="Q18" s="206"/>
      <c r="R18" s="207"/>
      <c r="S18" s="208"/>
      <c r="T18" s="207"/>
      <c r="U18" s="208"/>
      <c r="V18" s="207"/>
      <c r="W18" s="208"/>
      <c r="X18" s="201"/>
      <c r="Y18" s="1866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6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6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66"/>
      <c r="Q20" s="206"/>
      <c r="R20" s="207"/>
      <c r="S20" s="208"/>
      <c r="T20" s="207"/>
      <c r="U20" s="208"/>
      <c r="V20" s="207"/>
      <c r="W20" s="208"/>
      <c r="X20" s="201"/>
      <c r="Y20" s="1866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6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6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66"/>
      <c r="Q22" s="206"/>
      <c r="R22" s="207"/>
      <c r="S22" s="208"/>
      <c r="T22" s="207"/>
      <c r="U22" s="208"/>
      <c r="V22" s="207"/>
      <c r="W22" s="208"/>
      <c r="X22" s="201"/>
      <c r="Y22" s="1866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6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6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66"/>
      <c r="Q24" s="235"/>
      <c r="R24" s="207"/>
      <c r="S24" s="208"/>
      <c r="T24" s="207"/>
      <c r="U24" s="208"/>
      <c r="V24" s="207"/>
      <c r="W24" s="208"/>
      <c r="X24" s="234"/>
      <c r="Y24" s="1866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6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6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66"/>
      <c r="Q26" s="206"/>
      <c r="R26" s="207"/>
      <c r="S26" s="208"/>
      <c r="T26" s="207"/>
      <c r="U26" s="208"/>
      <c r="V26" s="207"/>
      <c r="W26" s="208"/>
      <c r="X26" s="201"/>
      <c r="Y26" s="1866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6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6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66"/>
      <c r="Q28" s="18"/>
      <c r="R28" s="202"/>
      <c r="S28" s="203"/>
      <c r="T28" s="202"/>
      <c r="U28" s="203"/>
      <c r="V28" s="202"/>
      <c r="W28" s="203"/>
      <c r="X28" s="204"/>
      <c r="Y28" s="1866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6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6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66"/>
      <c r="Q30" s="497"/>
      <c r="R30" s="202"/>
      <c r="S30" s="203"/>
      <c r="T30" s="202"/>
      <c r="U30" s="203"/>
      <c r="V30" s="202"/>
      <c r="W30" s="203"/>
      <c r="X30" s="204"/>
      <c r="Y30" s="1866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6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6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6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6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66"/>
      <c r="Q33" s="206"/>
      <c r="R33" s="207"/>
      <c r="S33" s="208"/>
      <c r="T33" s="207"/>
      <c r="U33" s="208"/>
      <c r="V33" s="207"/>
      <c r="W33" s="208"/>
      <c r="X33" s="201"/>
      <c r="Y33" s="1866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66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6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66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6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68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69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69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69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69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69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69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69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69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69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69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69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69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69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69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69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69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69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69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69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7" t="str">
        <f>A46</f>
        <v>成交单价</v>
      </c>
      <c r="Q46" s="1837"/>
      <c r="R46" s="1861">
        <f>E46</f>
        <v>0</v>
      </c>
      <c r="S46" s="1861"/>
      <c r="T46" s="1861">
        <f>G46</f>
        <v>0</v>
      </c>
      <c r="U46" s="1861"/>
      <c r="V46" s="1861">
        <f>I46</f>
        <v>0</v>
      </c>
      <c r="W46" s="1861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7" t="str">
        <f>A47</f>
        <v>比较价值（元/平方米）</v>
      </c>
      <c r="Q47" s="1837"/>
      <c r="R47" s="1870" t="e">
        <f>ROUND(PRODUCT(R46,AA7:AA45),0)</f>
        <v>#DIV/0!</v>
      </c>
      <c r="S47" s="1870"/>
      <c r="T47" s="1870" t="e">
        <f>ROUND(PRODUCT(T46,AB7:AB45),0)</f>
        <v>#DIV/0!</v>
      </c>
      <c r="U47" s="1870"/>
      <c r="V47" s="1870" t="e">
        <f>ROUND(PRODUCT(V46,AC7:AC45),0)</f>
        <v>#DIV/0!</v>
      </c>
      <c r="W47" s="1870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1" t="str">
        <f>A48</f>
        <v>估价对象比较价值（单价内涵，元/平方米）</v>
      </c>
      <c r="Q48" s="1872"/>
      <c r="R48" s="1873" t="e">
        <f>ROUND(AVERAGE(R47:V47),0)</f>
        <v>#DIV/0!</v>
      </c>
      <c r="S48" s="1873"/>
      <c r="T48" s="1873"/>
      <c r="U48" s="1873"/>
      <c r="V48" s="1873"/>
      <c r="W48" s="1873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2009-6-1</v>
      </c>
      <c r="D56" s="1534">
        <f>EDATE(C56,-3)</f>
        <v>39873</v>
      </c>
      <c r="E56" s="1534">
        <f t="shared" ref="E56:O56" si="15">EDATE(D56,-3)</f>
        <v>39783</v>
      </c>
      <c r="F56" s="1534">
        <f t="shared" si="15"/>
        <v>39692</v>
      </c>
      <c r="G56" s="1534">
        <f t="shared" si="15"/>
        <v>39600</v>
      </c>
      <c r="H56" s="1534">
        <f t="shared" si="15"/>
        <v>39508</v>
      </c>
      <c r="I56" s="1534">
        <f t="shared" si="15"/>
        <v>39417</v>
      </c>
      <c r="J56" s="1534">
        <f t="shared" si="15"/>
        <v>39326</v>
      </c>
      <c r="K56" s="1534">
        <f t="shared" si="15"/>
        <v>39234</v>
      </c>
      <c r="L56" s="1534">
        <f t="shared" si="15"/>
        <v>39142</v>
      </c>
      <c r="M56" s="1534">
        <f t="shared" si="15"/>
        <v>39052</v>
      </c>
      <c r="N56" s="1534">
        <f t="shared" si="15"/>
        <v>38961</v>
      </c>
      <c r="O56" s="1534">
        <f t="shared" si="15"/>
        <v>38869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2009-2</v>
      </c>
      <c r="D58" s="1533" t="str">
        <f t="shared" ref="D58:O58" si="16">YEAR(D56)&amp;"-"&amp;ROUNDUP(MONTH(D56)/3,0)</f>
        <v>2009-1</v>
      </c>
      <c r="E58" s="1533" t="str">
        <f t="shared" si="16"/>
        <v>2008-4</v>
      </c>
      <c r="F58" s="1533" t="str">
        <f t="shared" si="16"/>
        <v>2008-3</v>
      </c>
      <c r="G58" s="1533" t="str">
        <f t="shared" si="16"/>
        <v>2008-2</v>
      </c>
      <c r="H58" s="1533" t="str">
        <f t="shared" si="16"/>
        <v>2008-1</v>
      </c>
      <c r="I58" s="1533" t="str">
        <f t="shared" si="16"/>
        <v>2007-4</v>
      </c>
      <c r="J58" s="1533" t="str">
        <f t="shared" si="16"/>
        <v>2007-3</v>
      </c>
      <c r="K58" s="1533" t="str">
        <f t="shared" si="16"/>
        <v>2007-2</v>
      </c>
      <c r="L58" s="1533" t="str">
        <f t="shared" si="16"/>
        <v>2007-1</v>
      </c>
      <c r="M58" s="1533" t="str">
        <f t="shared" si="16"/>
        <v>2006-4</v>
      </c>
      <c r="N58" s="1533" t="str">
        <f t="shared" si="16"/>
        <v>2006-3</v>
      </c>
      <c r="O58" s="1533" t="str">
        <f t="shared" si="16"/>
        <v>2006-2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39987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39">
        <f>IF(C1&gt;C14,0,MATCH(C1,C$14:C$59,-1))+IF(SUMIF(C14:C59,C1,D14:D59)=0,14,13)</f>
        <v>27</v>
      </c>
      <c r="K1" s="1139">
        <f>MATCH(E1,C4:C8,1)+IF(SUMIF(C4:C8,E1,D4:D8)=0,3,2)</f>
        <v>6</v>
      </c>
      <c r="L1" s="1139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39987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27</v>
      </c>
      <c r="K2" s="1139">
        <f ca="1">MATCH(E2,C4:C8,1)+IF(SUMIF(C4:C8,E2,D4:D8)=0,3,2)</f>
        <v>3</v>
      </c>
      <c r="L2" s="1139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2" t="s">
        <v>1637</v>
      </c>
      <c r="H2" s="1882"/>
      <c r="I2" s="1882"/>
      <c r="J2" s="1882"/>
      <c r="K2" s="1882"/>
      <c r="L2" s="1882"/>
      <c r="N2" s="1874" t="s">
        <v>1638</v>
      </c>
      <c r="O2" s="1874"/>
      <c r="P2" s="1874"/>
      <c r="Q2" s="1874"/>
      <c r="S2" s="1874" t="s">
        <v>1639</v>
      </c>
      <c r="T2" s="1874"/>
      <c r="U2" s="1874"/>
      <c r="V2" s="1874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6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6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6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3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8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6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6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3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8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6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6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7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5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6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6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7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5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6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6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7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79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0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0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1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5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6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6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7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5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6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6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7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5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6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6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7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5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6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6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7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5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6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6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7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5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6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6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7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5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6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6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7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5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6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6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7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5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6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6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7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5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6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6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7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5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6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6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7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18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30</v>
      </c>
      <c r="N1" s="1410" t="s">
        <v>1633</v>
      </c>
      <c r="O1" s="1424" t="str">
        <f>'2002基准地价'!C25</f>
        <v>2009-2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1.89E-2</v>
      </c>
      <c r="M2" s="28">
        <f>ROUND(SUMIF($A$17:$A$67,$O$1,M17:M67),4)</f>
        <v>1.72E-2</v>
      </c>
      <c r="N2" s="28">
        <f>ROUND(SUMIF($A$17:$A$67,$O$1,N17:N67),4)</f>
        <v>1.72E-2</v>
      </c>
      <c r="O2" s="28">
        <f>ROUND(SUMIF($A$17:$A$67,$O$1,O17:O67),4)</f>
        <v>1.95E-2</v>
      </c>
      <c r="P2" s="28">
        <f>ROUND(SUMIF($A$17:$A$67,$O$1,P17:P67),4)</f>
        <v>1.8499999999999999E-2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7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 ht="37.5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 ht="16.5">
      <c r="A1" s="1731" t="s">
        <v>1702</v>
      </c>
      <c r="B1" s="1732">
        <f>SUM(B14:B23)</f>
        <v>99</v>
      </c>
      <c r="C1" s="1730"/>
      <c r="D1" s="1730"/>
      <c r="E1" s="1730"/>
      <c r="F1" s="1730"/>
      <c r="G1" s="1733"/>
      <c r="H1" s="1734"/>
      <c r="I1" s="1734"/>
    </row>
    <row r="2" spans="1:10" ht="16.5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 ht="16.5">
      <c r="A3" s="1732" t="s">
        <v>1704</v>
      </c>
      <c r="B3" s="1736">
        <f>主表!B3</f>
        <v>39987</v>
      </c>
      <c r="C3" s="1730"/>
      <c r="D3" s="1730"/>
      <c r="E3" s="1730"/>
      <c r="F3" s="1730"/>
      <c r="G3" s="1733"/>
      <c r="H3" s="1734"/>
      <c r="I3" s="1734"/>
    </row>
    <row r="4" spans="1:10" ht="33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 ht="16.5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 ht="16.5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 ht="16.5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 ht="16.5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 ht="16.5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 ht="16.5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 ht="16.5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 ht="16.5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33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 ht="16.5">
      <c r="A14" s="1740" t="s">
        <v>1723</v>
      </c>
      <c r="B14" s="1741">
        <f>主表!B7</f>
        <v>99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 ht="16.5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 ht="16.5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 ht="16.5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 ht="16.5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 ht="16.5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 ht="16.5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 ht="16.5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 ht="16.5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 ht="16.5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67" t="s">
        <v>1353</v>
      </c>
      <c r="B2" s="1767"/>
      <c r="C2" s="1767"/>
      <c r="D2" s="1767"/>
      <c r="E2" s="1767"/>
      <c r="F2" s="1767"/>
      <c r="G2" s="1767"/>
      <c r="H2" s="1745"/>
      <c r="I2" s="1744"/>
      <c r="X2" s="221"/>
      <c r="AG2" s="189"/>
    </row>
    <row r="3" spans="1:33" ht="13.5">
      <c r="A3" s="1768" t="s">
        <v>1354</v>
      </c>
      <c r="B3" s="1769"/>
      <c r="C3" s="1770"/>
      <c r="D3" s="1771" t="s">
        <v>1355</v>
      </c>
      <c r="E3" s="1769"/>
      <c r="F3" s="1769"/>
      <c r="G3" s="1772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73" t="s">
        <v>1356</v>
      </c>
      <c r="E4" s="1765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74" t="s">
        <v>1360</v>
      </c>
      <c r="B5" s="1759">
        <f>主表!F5</f>
        <v>4063</v>
      </c>
      <c r="C5" s="1775" t="s">
        <v>1361</v>
      </c>
      <c r="D5" s="1765" t="s">
        <v>1362</v>
      </c>
      <c r="E5" s="1766"/>
      <c r="F5" s="1297">
        <f>SUM(F6:F10)</f>
        <v>0</v>
      </c>
      <c r="G5" s="1298" t="s">
        <v>1635</v>
      </c>
      <c r="H5" s="1745"/>
      <c r="I5" s="1744"/>
      <c r="X5" s="221"/>
      <c r="AG5" s="189"/>
    </row>
    <row r="6" spans="1:33" ht="27">
      <c r="A6" s="1774"/>
      <c r="B6" s="1759"/>
      <c r="C6" s="1775"/>
      <c r="D6" s="1776" t="s">
        <v>1383</v>
      </c>
      <c r="E6" s="1297" t="s">
        <v>1363</v>
      </c>
      <c r="F6" s="1297">
        <f>主表!F14</f>
        <v>0</v>
      </c>
      <c r="G6" s="1298" t="s">
        <v>1364</v>
      </c>
      <c r="H6" s="1745"/>
      <c r="I6" s="1744"/>
      <c r="X6" s="221"/>
      <c r="AG6" s="189"/>
    </row>
    <row r="7" spans="1:33" ht="13.5">
      <c r="A7" s="1774"/>
      <c r="B7" s="1759"/>
      <c r="C7" s="1775"/>
      <c r="D7" s="1776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74"/>
      <c r="B8" s="1759"/>
      <c r="C8" s="1775"/>
      <c r="D8" s="1761" t="s">
        <v>1384</v>
      </c>
      <c r="E8" s="1762"/>
      <c r="F8" s="1297">
        <f>主表!F16</f>
        <v>0</v>
      </c>
      <c r="G8" s="1298" t="str">
        <f>"按建安工程费的"&amp;TEXT(主表!G16,"0.0%")&amp;"计取"</f>
        <v>按建安工程费的0.0%计取</v>
      </c>
      <c r="H8" s="1745"/>
      <c r="I8" s="1744"/>
      <c r="X8" s="221"/>
      <c r="AG8" s="189"/>
    </row>
    <row r="9" spans="1:33" ht="13.5">
      <c r="A9" s="1774"/>
      <c r="B9" s="1759"/>
      <c r="C9" s="1775"/>
      <c r="D9" s="1761" t="s">
        <v>1385</v>
      </c>
      <c r="E9" s="1762"/>
      <c r="F9" s="1297">
        <f>主表!F18</f>
        <v>0</v>
      </c>
      <c r="G9" s="1298" t="str">
        <f>"按建安工程费的"&amp;TEXT(主表!G18,"0.0%")&amp;"计取"</f>
        <v>按建安工程费的0.0%计取</v>
      </c>
      <c r="H9" s="1745"/>
      <c r="I9" s="1744"/>
      <c r="X9" s="221"/>
      <c r="AG9" s="189"/>
    </row>
    <row r="10" spans="1:33" ht="13.5">
      <c r="A10" s="1774"/>
      <c r="B10" s="1759"/>
      <c r="C10" s="1775"/>
      <c r="D10" s="1761" t="s">
        <v>1386</v>
      </c>
      <c r="E10" s="1762"/>
      <c r="F10" s="1297">
        <f>主表!F19</f>
        <v>0</v>
      </c>
      <c r="G10" s="1298" t="str">
        <f>"按建安工程费的"&amp;TEXT(主表!G19,"0.0%")&amp;"计取"</f>
        <v>按建安工程费的0.0%计取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0</v>
      </c>
      <c r="C11" s="1299" t="str">
        <f>"按前期开发成本的"&amp;TEXT(主表!G8,"0.0%")&amp;"计取"</f>
        <v>按前期开发成本的0.0%计取</v>
      </c>
      <c r="D11" s="1765" t="s">
        <v>1367</v>
      </c>
      <c r="E11" s="1766"/>
      <c r="F11" s="1297">
        <f>主表!F20</f>
        <v>0</v>
      </c>
      <c r="G11" s="1298" t="str">
        <f>"按房屋建设成本的"&amp;主表!G20&amp;"计取"</f>
        <v>按房屋建设成本的计取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5" t="s">
        <v>1369</v>
      </c>
      <c r="E12" s="1766"/>
      <c r="F12" s="1297">
        <f ca="1">主表!F21</f>
        <v>0</v>
      </c>
      <c r="G12" s="1298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5" t="s">
        <v>1370</v>
      </c>
      <c r="E13" s="1766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4063</v>
      </c>
      <c r="C14" s="1300" t="s">
        <v>1372</v>
      </c>
      <c r="D14" s="1765" t="s">
        <v>1371</v>
      </c>
      <c r="E14" s="1766"/>
      <c r="F14" s="1297">
        <f ca="1">F5+F11+F12+F13</f>
        <v>0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59">
        <f ca="1">主表!F24</f>
        <v>4063</v>
      </c>
      <c r="C15" s="1760"/>
      <c r="D15" s="1761" t="s">
        <v>1374</v>
      </c>
      <c r="E15" s="1762"/>
      <c r="F15" s="1762"/>
      <c r="G15" s="1763"/>
      <c r="H15" s="1745"/>
      <c r="I15" s="1744"/>
      <c r="X15" s="221"/>
      <c r="AG15" s="189"/>
    </row>
    <row r="16" spans="1:33" ht="27.75" thickBot="1">
      <c r="A16" s="1293" t="s">
        <v>1375</v>
      </c>
      <c r="B16" s="1759">
        <f ca="1">主表!F25</f>
        <v>40.223700000000001</v>
      </c>
      <c r="C16" s="1760"/>
      <c r="D16" s="1761" t="s">
        <v>1376</v>
      </c>
      <c r="E16" s="1762"/>
      <c r="F16" s="1762"/>
      <c r="G16" s="1763"/>
      <c r="H16" s="1302" t="str">
        <f ca="1">NUMBERSTRING(INT(B16*10000),2)&amp;"元整"</f>
        <v>肆拾万贰仟贰佰叁拾柒元整</v>
      </c>
      <c r="I16" s="1303"/>
      <c r="X16" s="221"/>
      <c r="AG16" s="189"/>
    </row>
    <row r="17" spans="1:33" ht="13.5">
      <c r="A17" s="1293" t="s">
        <v>1377</v>
      </c>
      <c r="B17" s="1764">
        <f>主表!F33</f>
        <v>0</v>
      </c>
      <c r="C17" s="1760"/>
      <c r="D17" s="1761" t="s">
        <v>1378</v>
      </c>
      <c r="E17" s="1762"/>
      <c r="F17" s="1762"/>
      <c r="G17" s="1763"/>
      <c r="H17" s="1745"/>
      <c r="I17" s="1744"/>
      <c r="X17" s="221"/>
      <c r="AG17" s="189"/>
    </row>
    <row r="18" spans="1:33" ht="27.75" thickBot="1">
      <c r="A18" s="1293" t="s">
        <v>1379</v>
      </c>
      <c r="B18" s="1759">
        <f ca="1">主表!F35</f>
        <v>0</v>
      </c>
      <c r="C18" s="1760"/>
      <c r="D18" s="1761" t="s">
        <v>1380</v>
      </c>
      <c r="E18" s="1762"/>
      <c r="F18" s="1762"/>
      <c r="G18" s="1763"/>
      <c r="H18" s="1745"/>
      <c r="I18" s="1744"/>
      <c r="X18" s="221"/>
      <c r="AG18" s="189"/>
    </row>
    <row r="19" spans="1:33" ht="27.75" thickBot="1">
      <c r="A19" s="1301" t="s">
        <v>1381</v>
      </c>
      <c r="B19" s="1754">
        <f ca="1">主表!F36</f>
        <v>0</v>
      </c>
      <c r="C19" s="1755"/>
      <c r="D19" s="1756" t="s">
        <v>1382</v>
      </c>
      <c r="E19" s="1757"/>
      <c r="F19" s="1757"/>
      <c r="G19" s="1758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B32" sqref="B32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2" t="s">
        <v>1275</v>
      </c>
      <c r="E2" s="1783"/>
      <c r="F2" s="1783"/>
      <c r="G2" s="1783"/>
      <c r="H2" s="1784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39987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6</v>
      </c>
    </row>
    <row r="4" spans="1:18" ht="15.75" customHeight="1">
      <c r="A4" s="1192" t="s">
        <v>1776</v>
      </c>
      <c r="B4" s="1566">
        <f>B3</f>
        <v>39987</v>
      </c>
      <c r="C4" s="1165"/>
      <c r="D4" s="1172" t="s">
        <v>1276</v>
      </c>
      <c r="E4" s="1173" t="s">
        <v>1569</v>
      </c>
      <c r="F4" s="1174">
        <f ca="1">F5+F8+F9+F10</f>
        <v>4063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4063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4063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99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0</v>
      </c>
      <c r="G7" s="1189"/>
      <c r="H7" s="1346" t="s">
        <v>1797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0</v>
      </c>
      <c r="G8" s="646"/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2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34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 t="s">
        <v>604</v>
      </c>
      <c r="C11" s="1165"/>
      <c r="D11" s="1205" t="s">
        <v>1282</v>
      </c>
      <c r="E11" s="1206" t="s">
        <v>1571</v>
      </c>
      <c r="F11" s="1174">
        <f ca="1">F12+F20+F21+F22</f>
        <v>0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/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62</v>
      </c>
      <c r="C15" s="1165"/>
      <c r="D15" s="1191" t="s">
        <v>1272</v>
      </c>
      <c r="E15" s="1192" t="s">
        <v>1235</v>
      </c>
      <c r="F15" s="505"/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70</v>
      </c>
      <c r="C16" s="1165"/>
      <c r="D16" s="1184" t="s">
        <v>1269</v>
      </c>
      <c r="E16" s="1192" t="s">
        <v>1236</v>
      </c>
      <c r="F16" s="1023">
        <f>ROUND(F13*G16,0)</f>
        <v>0</v>
      </c>
      <c r="G16" s="503"/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0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0.97499999999999998</v>
      </c>
      <c r="C18" s="1165"/>
      <c r="D18" s="1191" t="s">
        <v>1273</v>
      </c>
      <c r="E18" s="1192" t="s">
        <v>1283</v>
      </c>
      <c r="F18" s="1023">
        <f>ROUND(IF(B12="住宅/居住",F13*G18,0),0)</f>
        <v>0</v>
      </c>
      <c r="G18" s="503"/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0</v>
      </c>
      <c r="G19" s="503"/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0</v>
      </c>
      <c r="G20" s="646"/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0</v>
      </c>
      <c r="G21" s="1384">
        <f ca="1">存贷款利率!G1</f>
        <v>5.4000000000000006E-2</v>
      </c>
      <c r="H21" s="1196" t="str">
        <f>"计息期为"&amp;B23&amp;"年，"&amp;"复利计息"</f>
        <v>计息期为2年，复利计息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2003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2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4063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40.223700000000001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5" t="s">
        <v>1277</v>
      </c>
      <c r="E26" s="1786"/>
      <c r="F26" s="1786"/>
      <c r="G26" s="1786"/>
      <c r="H26" s="1787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0.9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7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7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7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5" t="s">
        <v>1280</v>
      </c>
      <c r="E34" s="1786"/>
      <c r="F34" s="1786"/>
      <c r="G34" s="1786"/>
      <c r="H34" s="1787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8" t="s">
        <v>1257</v>
      </c>
      <c r="H35" s="1779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0" t="s">
        <v>1259</v>
      </c>
      <c r="H36" s="1781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99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六级</v>
      </c>
      <c r="H2" s="811" t="s">
        <v>912</v>
      </c>
      <c r="I2" s="665" t="str">
        <f>主表!B11</f>
        <v>Ⅵ-昌2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13159</v>
      </c>
      <c r="D5" s="1541">
        <f>ROUND(C6+C16,0)</f>
        <v>9940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10060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10060</v>
      </c>
      <c r="N6" s="438">
        <f>SUMPRODUCT(('2014因素修正幅度'!B110:B157=I2)*('2014因素修正幅度'!C3:F3=E2)*('2014因素修正幅度'!C110:F157))</f>
        <v>0.11700000000000001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5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6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6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6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6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5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7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7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8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5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804" t="s">
        <v>928</v>
      </c>
      <c r="E16" s="1805"/>
      <c r="F16" s="1804" t="s">
        <v>926</v>
      </c>
      <c r="G16" s="1806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799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18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39987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0.99019999999999997</v>
      </c>
      <c r="D20" s="1468" t="s">
        <v>935</v>
      </c>
      <c r="E20" s="1469">
        <f ca="1">INDIRECT("'存贷款利率'!e"&amp;存贷款利率!$K$4)/100</f>
        <v>5.3099999999999994E-2</v>
      </c>
      <c r="F20" s="1466" t="s">
        <v>936</v>
      </c>
      <c r="G20" s="1470">
        <f ca="1">SUMIF(P18:S18,E2,P20:S20)</f>
        <v>6.0999999999999999E-2</v>
      </c>
      <c r="H20" s="1471" t="s">
        <v>1634</v>
      </c>
      <c r="I20" s="1024">
        <f>IF(H20="剩余土地使用年限",主表!B15,主表!B16)</f>
        <v>62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1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2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2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3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0.11700000000000001</v>
      </c>
      <c r="G70" s="491"/>
      <c r="H70" s="494">
        <f t="shared" ref="H70:H78" si="15">IFERROR($F$70*I70/2,"——")</f>
        <v>8.1900000000000011E-3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1.755E-2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4.6800000000000001E-3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2.3400000000000001E-3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4.6800000000000001E-3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7.0200000000000002E-3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2.9250000000000005E-3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8.7749999999999998E-3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2.3400000000000001E-3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0" t="s">
        <v>1159</v>
      </c>
      <c r="B91" s="1800"/>
      <c r="C91" s="1800"/>
      <c r="D91" s="1800"/>
      <c r="E91" s="1800"/>
      <c r="F91" s="1800"/>
      <c r="G91" s="1800"/>
      <c r="H91" s="1800"/>
      <c r="I91" s="1800"/>
      <c r="J91" s="1800"/>
      <c r="K91" s="653"/>
      <c r="L91" s="653"/>
      <c r="M91" s="653"/>
      <c r="N91" s="653"/>
    </row>
    <row r="92" spans="1:37">
      <c r="A92" s="1789" t="s">
        <v>1160</v>
      </c>
      <c r="B92" s="1789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89"/>
      <c r="B93" s="1789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0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1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1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1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1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1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1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2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0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1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1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1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1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1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1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1"/>
      <c r="B109" s="1793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2"/>
      <c r="B110" s="1794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8" t="s">
        <v>1175</v>
      </c>
      <c r="B111" s="1788"/>
      <c r="C111" s="1788"/>
      <c r="D111" s="1788"/>
      <c r="E111" s="1788"/>
      <c r="F111" s="1788"/>
      <c r="G111" s="1788"/>
      <c r="H111" s="1788"/>
      <c r="I111" s="1788"/>
      <c r="J111" s="1788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六级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7" t="s">
        <v>985</v>
      </c>
      <c r="B1" s="1807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7" t="s">
        <v>289</v>
      </c>
      <c r="B1" s="1807"/>
      <c r="C1" s="1807"/>
      <c r="D1" s="1807"/>
      <c r="E1" s="1807"/>
      <c r="F1" s="1807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8" t="s">
        <v>302</v>
      </c>
      <c r="B2" s="1808"/>
      <c r="C2" s="1808"/>
      <c r="D2" s="1808"/>
      <c r="E2" s="1808"/>
      <c r="F2" s="1808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09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0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10060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Sky123.Org</cp:lastModifiedBy>
  <cp:lastPrinted>2017-02-10T06:38:27Z</cp:lastPrinted>
  <dcterms:created xsi:type="dcterms:W3CDTF">2015-07-13T07:17:23Z</dcterms:created>
  <dcterms:modified xsi:type="dcterms:W3CDTF">2021-03-17T02:52:29Z</dcterms:modified>
</cp:coreProperties>
</file>