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C10" i="63" l="1"/>
  <c r="C18" i="63"/>
  <c r="E18" i="63"/>
  <c r="Q6" i="67"/>
  <c r="P6" i="67"/>
  <c r="O6" i="67"/>
  <c r="N6" i="67"/>
  <c r="Q7" i="67"/>
  <c r="P7" i="67"/>
  <c r="O7" i="67"/>
  <c r="N7" i="67"/>
  <c r="V9" i="67"/>
  <c r="U9" i="67"/>
  <c r="T9" i="67"/>
  <c r="S9" i="67"/>
  <c r="Q8" i="67"/>
  <c r="P8" i="67"/>
  <c r="O8" i="67"/>
  <c r="N8" i="67"/>
  <c r="Q9" i="67"/>
  <c r="F9" i="67"/>
  <c r="F8" i="67"/>
  <c r="F7" i="67"/>
  <c r="F6" i="67"/>
  <c r="P9" i="67"/>
  <c r="O9" i="67"/>
  <c r="C9" i="67"/>
  <c r="N9" i="67"/>
  <c r="B9" i="67"/>
  <c r="B8" i="67"/>
  <c r="B7" i="67"/>
  <c r="B6" i="67"/>
  <c r="Q10" i="67"/>
  <c r="F10" i="67"/>
  <c r="P10" i="67"/>
  <c r="E10" i="67"/>
  <c r="E9" i="67"/>
  <c r="E8" i="67"/>
  <c r="E7" i="67"/>
  <c r="E6" i="67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E14" i="68"/>
  <c r="F14" i="68"/>
  <c r="D5" i="68"/>
  <c r="D7" i="68"/>
  <c r="D6" i="68"/>
  <c r="D8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G3" i="63"/>
  <c r="O1" i="66"/>
  <c r="J1" i="66"/>
  <c r="G2" i="66"/>
  <c r="N20" i="43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B24" i="63"/>
  <c r="M1" i="66"/>
  <c r="H19" i="43"/>
  <c r="M18" i="43"/>
  <c r="H1" i="66"/>
  <c r="E2" i="65"/>
  <c r="E1" i="65"/>
  <c r="D2" i="65"/>
  <c r="D1" i="65"/>
  <c r="G10" i="63"/>
  <c r="I20" i="43"/>
  <c r="H7" i="39"/>
  <c r="F7" i="39"/>
  <c r="S7" i="39"/>
  <c r="B7" i="64"/>
  <c r="D14" i="64"/>
  <c r="B5" i="64"/>
  <c r="C25" i="64"/>
  <c r="B10" i="64"/>
  <c r="B9" i="64"/>
  <c r="D29" i="64"/>
  <c r="C15" i="64"/>
  <c r="I1" i="65"/>
  <c r="E14" i="64"/>
  <c r="I2" i="65"/>
  <c r="D20" i="64"/>
  <c r="E20" i="64"/>
  <c r="D27" i="64"/>
  <c r="D30" i="64"/>
  <c r="D28" i="64"/>
  <c r="G11" i="9"/>
  <c r="F7" i="9"/>
  <c r="F6" i="9"/>
  <c r="C63" i="39"/>
  <c r="C9" i="39"/>
  <c r="J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/>
  <c r="G47" i="63"/>
  <c r="H1" i="63"/>
  <c r="D18" i="63"/>
  <c r="H10" i="63"/>
  <c r="C19" i="43"/>
  <c r="J20" i="43"/>
  <c r="A16" i="43"/>
  <c r="D20" i="63"/>
  <c r="D19" i="63"/>
  <c r="L1" i="60"/>
  <c r="K1" i="60"/>
  <c r="M1" i="60"/>
  <c r="F43" i="63"/>
  <c r="G43" i="63"/>
  <c r="D43" i="63"/>
  <c r="J48" i="63"/>
  <c r="I48" i="63"/>
  <c r="J46" i="63"/>
  <c r="I46" i="63"/>
  <c r="J44" i="63"/>
  <c r="I44" i="63"/>
  <c r="F42" i="63"/>
  <c r="G42" i="63"/>
  <c r="D42" i="63"/>
  <c r="J51" i="63"/>
  <c r="I51" i="63"/>
  <c r="F56" i="63"/>
  <c r="G56" i="63"/>
  <c r="F52" i="63"/>
  <c r="D60" i="63"/>
  <c r="F66" i="63"/>
  <c r="G66" i="63"/>
  <c r="D66" i="63"/>
  <c r="D64" i="63"/>
  <c r="F62" i="63"/>
  <c r="G62" i="63"/>
  <c r="D62" i="63"/>
  <c r="D70" i="63"/>
  <c r="F76" i="63"/>
  <c r="D72" i="63"/>
  <c r="J76" i="63"/>
  <c r="I76" i="63"/>
  <c r="J74" i="63"/>
  <c r="I74" i="63"/>
  <c r="D74" i="63"/>
  <c r="F46" i="63"/>
  <c r="G46" i="63"/>
  <c r="J42" i="63"/>
  <c r="I42" i="63"/>
  <c r="J47" i="63"/>
  <c r="I47" i="63"/>
  <c r="J45" i="63"/>
  <c r="I45" i="63"/>
  <c r="J43" i="63"/>
  <c r="I43" i="63"/>
  <c r="F51" i="63"/>
  <c r="G51" i="63"/>
  <c r="F57" i="63"/>
  <c r="G57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1" i="63"/>
  <c r="G61" i="63"/>
  <c r="D61" i="63"/>
  <c r="D75" i="63"/>
  <c r="F73" i="63"/>
  <c r="G73" i="63"/>
  <c r="D73" i="63"/>
  <c r="D71" i="63"/>
  <c r="J75" i="63"/>
  <c r="I75" i="63"/>
  <c r="J73" i="63"/>
  <c r="I73" i="63"/>
  <c r="D53" i="63"/>
  <c r="D51" i="63"/>
  <c r="I2" i="43"/>
  <c r="D1" i="43"/>
  <c r="G2" i="43"/>
  <c r="H6" i="44"/>
  <c r="D57" i="63"/>
  <c r="D44" i="63"/>
  <c r="D48" i="63"/>
  <c r="D76" i="63"/>
  <c r="E70" i="63"/>
  <c r="B68" i="63"/>
  <c r="G76" i="63"/>
  <c r="D54" i="63"/>
  <c r="D45" i="63"/>
  <c r="D63" i="63"/>
  <c r="D55" i="63"/>
  <c r="D46" i="63"/>
  <c r="D52" i="63"/>
  <c r="G52" i="63"/>
  <c r="D56" i="63"/>
  <c r="D47" i="63"/>
  <c r="O4" i="59"/>
  <c r="F31" i="59"/>
  <c r="G29" i="59"/>
  <c r="F13" i="59"/>
  <c r="F18" i="59"/>
  <c r="F9" i="9"/>
  <c r="F5" i="9"/>
  <c r="B8" i="59"/>
  <c r="C11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U29" i="39"/>
  <c r="J29" i="39"/>
  <c r="W29" i="39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/>
  <c r="F12" i="39"/>
  <c r="S12" i="39"/>
  <c r="U8" i="39"/>
  <c r="H35" i="39"/>
  <c r="U35" i="39"/>
  <c r="J35" i="39"/>
  <c r="AC35" i="39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/>
  <c r="W42" i="39"/>
  <c r="H15" i="39"/>
  <c r="U15" i="39"/>
  <c r="F77" i="39"/>
  <c r="G77" i="39"/>
  <c r="F15" i="39"/>
  <c r="J15" i="39"/>
  <c r="W15" i="39"/>
  <c r="F37" i="39"/>
  <c r="S37" i="39"/>
  <c r="H41" i="39"/>
  <c r="U41" i="39"/>
  <c r="AB40" i="39"/>
  <c r="AC41" i="39"/>
  <c r="AB45" i="39"/>
  <c r="U45" i="39"/>
  <c r="S45" i="39"/>
  <c r="J45" i="39"/>
  <c r="AC45" i="39"/>
  <c r="H23" i="39"/>
  <c r="U23" i="39"/>
  <c r="F85" i="39"/>
  <c r="G85" i="39"/>
  <c r="U37" i="39"/>
  <c r="AA35" i="39"/>
  <c r="S3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S23" i="39"/>
  <c r="AB19" i="39"/>
  <c r="AC15" i="39"/>
  <c r="AB15" i="39"/>
  <c r="W12" i="39"/>
  <c r="U10" i="39"/>
  <c r="S10" i="39"/>
  <c r="M12" i="43"/>
  <c r="M6" i="43"/>
  <c r="N11" i="43"/>
  <c r="C6" i="43"/>
  <c r="M5" i="43"/>
  <c r="N4" i="43"/>
  <c r="F48" i="43"/>
  <c r="H56" i="43"/>
  <c r="H14" i="44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/>
  <c r="G51" i="39"/>
  <c r="H51" i="39"/>
  <c r="AA15" i="39"/>
  <c r="S15" i="39"/>
  <c r="AA37" i="39"/>
  <c r="W45" i="39"/>
  <c r="AB32" i="39"/>
  <c r="B2" i="39"/>
  <c r="E13" i="63"/>
  <c r="F13" i="63"/>
  <c r="G13" i="63"/>
  <c r="H13" i="63"/>
  <c r="G12" i="63"/>
  <c r="H12" i="63"/>
  <c r="D14" i="63"/>
  <c r="B80" i="63"/>
  <c r="B83" i="63"/>
  <c r="E12" i="63"/>
  <c r="F12" i="63"/>
  <c r="D12" i="63"/>
  <c r="C11" i="63"/>
  <c r="J1" i="65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/>
  <c r="H2" i="66"/>
  <c r="N21" i="43"/>
  <c r="K2" i="66"/>
  <c r="N24" i="43"/>
  <c r="H11" i="44"/>
  <c r="H13" i="44"/>
  <c r="N12" i="43"/>
  <c r="N8" i="43"/>
  <c r="M9" i="43"/>
  <c r="N3" i="43"/>
  <c r="F70" i="43"/>
  <c r="N5" i="43"/>
  <c r="N9" i="43"/>
  <c r="H15" i="44"/>
  <c r="M2" i="43"/>
  <c r="N7" i="43"/>
  <c r="N1" i="43"/>
  <c r="M7" i="43"/>
  <c r="N2" i="43"/>
  <c r="N10" i="43"/>
  <c r="H8" i="44"/>
  <c r="H12" i="44"/>
  <c r="F81" i="43"/>
  <c r="H84" i="43"/>
  <c r="F114" i="43"/>
  <c r="H5" i="44"/>
  <c r="M1" i="43"/>
  <c r="A12" i="43"/>
  <c r="F59" i="43"/>
  <c r="H62" i="43"/>
  <c r="F19" i="43"/>
  <c r="H9" i="39"/>
  <c r="U9" i="39"/>
  <c r="C58" i="39"/>
  <c r="D56" i="39"/>
  <c r="AA7" i="39"/>
  <c r="R47" i="39"/>
  <c r="E47" i="39"/>
  <c r="J2" i="65"/>
  <c r="J7" i="39"/>
  <c r="AC7" i="39"/>
  <c r="V47" i="39"/>
  <c r="I47" i="39"/>
  <c r="H50" i="43"/>
  <c r="H51" i="43"/>
  <c r="H53" i="43"/>
  <c r="H55" i="43"/>
  <c r="H49" i="43"/>
  <c r="H63" i="43"/>
  <c r="H85" i="43"/>
  <c r="F17" i="59"/>
  <c r="F12" i="59"/>
  <c r="F22" i="59"/>
  <c r="F13" i="9"/>
  <c r="H54" i="43"/>
  <c r="H48" i="43"/>
  <c r="H52" i="43"/>
  <c r="O3" i="59"/>
  <c r="F28" i="59"/>
  <c r="S9" i="39"/>
  <c r="H16" i="63"/>
  <c r="I3" i="63"/>
  <c r="E12" i="67"/>
  <c r="E11" i="67"/>
  <c r="U13" i="67"/>
  <c r="B12" i="67"/>
  <c r="B11" i="67"/>
  <c r="S13" i="67"/>
  <c r="C13" i="67"/>
  <c r="D14" i="67"/>
  <c r="H83" i="43"/>
  <c r="H88" i="43"/>
  <c r="H82" i="43"/>
  <c r="H86" i="43"/>
  <c r="H81" i="43"/>
  <c r="H61" i="43"/>
  <c r="H65" i="43"/>
  <c r="H60" i="43"/>
  <c r="H59" i="43"/>
  <c r="D58" i="39"/>
  <c r="E56" i="39"/>
  <c r="F56" i="39"/>
  <c r="F20" i="59"/>
  <c r="F11" i="9"/>
  <c r="T13" i="67"/>
  <c r="D13" i="67"/>
  <c r="C12" i="67"/>
  <c r="C11" i="67"/>
  <c r="D12" i="67"/>
  <c r="B3" i="43"/>
  <c r="D11" i="67"/>
  <c r="D10" i="67"/>
  <c r="I19" i="43"/>
  <c r="B4" i="43"/>
  <c r="E8" i="65"/>
  <c r="H5" i="65"/>
  <c r="H6" i="65"/>
  <c r="D8" i="65"/>
  <c r="D4" i="65"/>
  <c r="G8" i="65"/>
  <c r="G4" i="65"/>
  <c r="H4" i="65"/>
  <c r="G6" i="65"/>
  <c r="E7" i="65"/>
  <c r="D5" i="65"/>
  <c r="H7" i="65"/>
  <c r="H8" i="65"/>
  <c r="D6" i="65"/>
  <c r="E6" i="65"/>
  <c r="G7" i="65"/>
  <c r="E5" i="65"/>
  <c r="E4" i="65"/>
  <c r="D7" i="65"/>
  <c r="G5" i="65"/>
  <c r="E58" i="39"/>
  <c r="H87" i="43"/>
  <c r="D17" i="64"/>
  <c r="E17" i="64"/>
  <c r="D16" i="64"/>
  <c r="W7" i="39"/>
  <c r="C7" i="68"/>
  <c r="C8" i="68"/>
  <c r="F11" i="39"/>
  <c r="H11" i="39"/>
  <c r="J11" i="39"/>
  <c r="G3" i="43"/>
  <c r="B11" i="64"/>
  <c r="C21" i="64"/>
  <c r="C5" i="68"/>
  <c r="C6" i="68"/>
  <c r="F33" i="59"/>
  <c r="B17" i="9"/>
  <c r="D13" i="63"/>
  <c r="B82" i="63"/>
  <c r="B84" i="63"/>
  <c r="B81" i="63"/>
  <c r="B85" i="63"/>
  <c r="F58" i="39"/>
  <c r="G56" i="39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/>
  <c r="AB9" i="39"/>
  <c r="AA12" i="39"/>
  <c r="E42" i="63"/>
  <c r="B40" i="63"/>
  <c r="E60" i="63"/>
  <c r="B58" i="63"/>
  <c r="C15" i="63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/>
  <c r="J71" i="63"/>
  <c r="I71" i="63"/>
  <c r="D8" i="63"/>
  <c r="F45" i="63"/>
  <c r="G45" i="63"/>
  <c r="F54" i="63"/>
  <c r="G54" i="63"/>
  <c r="J56" i="63"/>
  <c r="I56" i="63"/>
  <c r="J54" i="63"/>
  <c r="I54" i="63"/>
  <c r="J52" i="63"/>
  <c r="I52" i="63"/>
  <c r="F60" i="63"/>
  <c r="G60" i="63"/>
  <c r="F64" i="63"/>
  <c r="G64" i="63"/>
  <c r="J67" i="63"/>
  <c r="I67" i="63"/>
  <c r="J65" i="63"/>
  <c r="I65" i="63"/>
  <c r="J63" i="63"/>
  <c r="I63" i="63"/>
  <c r="J61" i="63"/>
  <c r="I61" i="63"/>
  <c r="F70" i="63"/>
  <c r="G70" i="63"/>
  <c r="F74" i="63"/>
  <c r="G74" i="63"/>
  <c r="F72" i="63"/>
  <c r="G72" i="63"/>
  <c r="J72" i="63"/>
  <c r="I72" i="63"/>
  <c r="F48" i="63"/>
  <c r="G48" i="63"/>
  <c r="F44" i="63"/>
  <c r="G44" i="63"/>
  <c r="F55" i="63"/>
  <c r="G55" i="63"/>
  <c r="F63" i="63"/>
  <c r="G63" i="63"/>
  <c r="J66" i="63"/>
  <c r="I66" i="63"/>
  <c r="J64" i="63"/>
  <c r="I64" i="63"/>
  <c r="J62" i="63"/>
  <c r="I62" i="63"/>
  <c r="J70" i="63"/>
  <c r="I70" i="63"/>
  <c r="F75" i="63"/>
  <c r="G75" i="63"/>
  <c r="F71" i="63"/>
  <c r="G71" i="63"/>
  <c r="E19" i="64"/>
  <c r="E16" i="64"/>
  <c r="D19" i="64"/>
  <c r="E51" i="39"/>
  <c r="F51" i="39"/>
  <c r="E52" i="39"/>
  <c r="F52" i="39"/>
  <c r="AB44" i="39"/>
  <c r="U44" i="39"/>
  <c r="AC43" i="39"/>
  <c r="W43" i="39"/>
  <c r="F87" i="39"/>
  <c r="G87" i="39"/>
  <c r="F25" i="39"/>
  <c r="H25" i="39"/>
  <c r="J25" i="39"/>
  <c r="W25" i="39"/>
  <c r="G52" i="39"/>
  <c r="H52" i="39"/>
  <c r="I52" i="39"/>
  <c r="J52" i="39"/>
  <c r="I51" i="39"/>
  <c r="J51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I9" i="63"/>
  <c r="C9" i="63"/>
  <c r="K3" i="65"/>
  <c r="K1" i="65"/>
  <c r="K2" i="65"/>
  <c r="K4" i="65"/>
  <c r="I3" i="65"/>
  <c r="G2" i="65"/>
  <c r="G1" i="65"/>
  <c r="G3" i="65"/>
  <c r="E20" i="43"/>
  <c r="C48" i="39"/>
  <c r="B3" i="39"/>
  <c r="C20" i="63"/>
  <c r="C22" i="63"/>
  <c r="B5" i="63"/>
  <c r="F7" i="59"/>
  <c r="C21" i="63"/>
  <c r="E21" i="63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/>
  <c r="N104" i="46"/>
  <c r="I102" i="43"/>
  <c r="E102" i="43"/>
  <c r="F102" i="43"/>
  <c r="C21" i="43"/>
  <c r="AB11" i="39"/>
  <c r="U11" i="39"/>
  <c r="AC11" i="39"/>
  <c r="W11" i="39"/>
  <c r="AA11" i="39"/>
  <c r="S11" i="39"/>
  <c r="G58" i="39"/>
  <c r="H56" i="39"/>
  <c r="G17" i="43"/>
  <c r="C16" i="43"/>
  <c r="S25" i="39"/>
  <c r="AA25" i="39"/>
  <c r="AC25" i="39"/>
  <c r="U25" i="39"/>
  <c r="AB25" i="39"/>
  <c r="AB27" i="39"/>
  <c r="U27" i="39"/>
  <c r="D8" i="67"/>
  <c r="C7" i="67"/>
  <c r="C19" i="63"/>
  <c r="E19" i="63"/>
  <c r="R20" i="43"/>
  <c r="G20" i="43"/>
  <c r="S20" i="43"/>
  <c r="P20" i="43"/>
  <c r="Q20" i="43"/>
  <c r="G9" i="59"/>
  <c r="C12" i="9"/>
  <c r="G21" i="59"/>
  <c r="C23" i="64"/>
  <c r="E20" i="63"/>
  <c r="B4" i="63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/>
  <c r="F118" i="43"/>
  <c r="G118" i="43"/>
  <c r="H118" i="43"/>
  <c r="G119" i="43"/>
  <c r="H119" i="43"/>
  <c r="D117" i="43"/>
  <c r="E117" i="43"/>
  <c r="F117" i="43"/>
  <c r="G117" i="43"/>
  <c r="H117" i="43"/>
  <c r="I118" i="43"/>
  <c r="J118" i="43"/>
  <c r="K118" i="43"/>
  <c r="L118" i="43"/>
  <c r="M118" i="43"/>
  <c r="I119" i="43"/>
  <c r="J119" i="43"/>
  <c r="K119" i="43"/>
  <c r="L119" i="43"/>
  <c r="M119" i="43"/>
  <c r="D116" i="43"/>
  <c r="E116" i="43"/>
  <c r="F116" i="43"/>
  <c r="G116" i="43"/>
  <c r="H116" i="43"/>
  <c r="I117" i="43"/>
  <c r="J117" i="43"/>
  <c r="K117" i="43"/>
  <c r="L117" i="43"/>
  <c r="M117" i="43"/>
  <c r="B118" i="43"/>
  <c r="C118" i="43"/>
  <c r="I116" i="43"/>
  <c r="J116" i="43"/>
  <c r="K116" i="43"/>
  <c r="L116" i="43"/>
  <c r="M116" i="43"/>
  <c r="B116" i="43"/>
  <c r="D119" i="43"/>
  <c r="E119" i="43"/>
  <c r="F119" i="43"/>
  <c r="B119" i="43"/>
  <c r="C119" i="43"/>
  <c r="B117" i="43"/>
  <c r="C117" i="43"/>
  <c r="I56" i="39"/>
  <c r="H58" i="39"/>
  <c r="C20" i="43"/>
  <c r="E41" i="43"/>
  <c r="C41" i="43"/>
  <c r="C38" i="43"/>
  <c r="D5" i="43"/>
  <c r="C5" i="43"/>
  <c r="D7" i="67"/>
  <c r="C6" i="67"/>
  <c r="D6" i="67"/>
  <c r="B3" i="63"/>
  <c r="B17" i="59"/>
  <c r="B18" i="59"/>
  <c r="C22" i="64"/>
  <c r="G12" i="9"/>
  <c r="F21" i="59"/>
  <c r="C116" i="43"/>
  <c r="D114" i="43"/>
  <c r="J56" i="39"/>
  <c r="I58" i="39"/>
  <c r="C29" i="43"/>
  <c r="E29" i="43"/>
  <c r="E38" i="43"/>
  <c r="G38" i="43"/>
  <c r="I38" i="43"/>
  <c r="C33" i="43"/>
  <c r="C34" i="43"/>
  <c r="C39" i="43"/>
  <c r="C37" i="43"/>
  <c r="C36" i="43"/>
  <c r="C35" i="43"/>
  <c r="C28" i="64"/>
  <c r="C30" i="64"/>
  <c r="B3" i="64"/>
  <c r="F6" i="59"/>
  <c r="F5" i="59"/>
  <c r="F11" i="59"/>
  <c r="F12" i="9"/>
  <c r="F14" i="9"/>
  <c r="J58" i="39"/>
  <c r="K56" i="39"/>
  <c r="C30" i="43"/>
  <c r="E30" i="43"/>
  <c r="G36" i="43"/>
  <c r="I36" i="43"/>
  <c r="E36" i="43"/>
  <c r="E39" i="43"/>
  <c r="G39" i="43"/>
  <c r="I39" i="43"/>
  <c r="E33" i="43"/>
  <c r="G33" i="43"/>
  <c r="I33" i="43"/>
  <c r="E35" i="43"/>
  <c r="G35" i="43"/>
  <c r="I35" i="43"/>
  <c r="G37" i="43"/>
  <c r="I37" i="43"/>
  <c r="E37" i="43"/>
  <c r="E34" i="43"/>
  <c r="G34" i="43"/>
  <c r="I34" i="43"/>
  <c r="F8" i="59"/>
  <c r="B11" i="9"/>
  <c r="B5" i="9"/>
  <c r="C29" i="64"/>
  <c r="E29" i="64"/>
  <c r="E30" i="64"/>
  <c r="E28" i="64"/>
  <c r="C27" i="64"/>
  <c r="E27" i="64"/>
  <c r="C27" i="43"/>
  <c r="C26" i="43"/>
  <c r="B2" i="43"/>
  <c r="K58" i="39"/>
  <c r="L56" i="39"/>
  <c r="F9" i="59"/>
  <c r="B12" i="9"/>
  <c r="F10" i="59"/>
  <c r="B13" i="9"/>
  <c r="B14" i="9"/>
  <c r="L58" i="39"/>
  <c r="M56" i="39"/>
  <c r="F4" i="59"/>
  <c r="F24" i="59"/>
  <c r="N56" i="39"/>
  <c r="M58" i="39"/>
  <c r="B15" i="9"/>
  <c r="F35" i="59"/>
  <c r="B18" i="9"/>
  <c r="C11" i="68"/>
  <c r="F25" i="59"/>
  <c r="O56" i="39"/>
  <c r="O58" i="39"/>
  <c r="N58" i="39"/>
  <c r="F36" i="59"/>
  <c r="B19" i="9"/>
  <c r="B16" i="9"/>
  <c r="H16" i="9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<sst xmlns="http://schemas.openxmlformats.org/spreadsheetml/2006/main" count="3952" uniqueCount="1794">
  <si>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</si>
  <si>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</si>
  <si>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</si>
  <si>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</si>
  <si>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</si>
  <si>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</si>
  <si>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</si>
  <si>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</si>
  <si>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</si>
  <si>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</si>
  <si>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</si>
  <si>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</si>
  <si>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</si>
  <si>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</si>
  <si>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</si>
  <si>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</si>
  <si>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</si>
  <si>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</si>
  <si>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</si>
  <si>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</si>
  <si>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</si>
  <si>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</si>
  <si>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</si>
  <si>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</si>
  <si>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</si>
  <si>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</si>
  <si>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</si>
  <si>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</si>
  <si>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</si>
  <si>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</si>
  <si>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</si>
  <si>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</si>
  <si>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</si>
  <si>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</si>
  <si>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</si>
  <si>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</si>
  <si>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</si>
  <si>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</si>
  <si>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</si>
  <si>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</si>
  <si>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</si>
  <si>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</si>
  <si>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</si>
  <si>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</si>
  <si>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</si>
  <si>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</si>
  <si>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</si>
  <si>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</si>
  <si>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</si>
  <si>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</si>
  <si>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</si>
  <si>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</si>
  <si>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</si>
  <si>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</si>
  <si>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</si>
  <si>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</si>
  <si>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</si>
  <si>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</si>
  <si>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</si>
  <si>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</si>
  <si>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</si>
  <si>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</si>
  <si>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</si>
  <si>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</si>
  <si>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</si>
  <si>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</si>
  <si>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</si>
  <si>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</si>
  <si>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</si>
  <si>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</si>
  <si>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</si>
  <si>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</si>
  <si>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</si>
  <si>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</si>
  <si>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</si>
  <si>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</si>
  <si>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</si>
  <si>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</si>
  <si>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</si>
  <si>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</si>
  <si>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</si>
  <si>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</si>
  <si>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</si>
  <si>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</si>
  <si>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</si>
  <si>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</si>
  <si>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</si>
  <si>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</si>
  <si>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</si>
  <si>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</si>
  <si>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</si>
  <si>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</si>
  <si>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</si>
  <si>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</si>
  <si>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</si>
  <si>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</si>
  <si>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</si>
  <si>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</si>
  <si>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</si>
  <si>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</si>
  <si>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</si>
  <si>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</si>
  <si>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</si>
  <si>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</si>
  <si>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</si>
  <si>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</si>
  <si>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</si>
  <si>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</si>
  <si>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</si>
  <si>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</si>
  <si>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</si>
  <si>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</si>
  <si>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</si>
  <si>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</si>
  <si>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</si>
  <si>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</si>
  <si>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</si>
  <si>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</si>
  <si>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</si>
  <si>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</si>
  <si>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</si>
  <si>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</si>
  <si>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</si>
  <si>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</si>
  <si>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</si>
  <si>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</si>
  <si>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</si>
  <si>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</si>
  <si>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</si>
  <si>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</si>
  <si>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</si>
  <si>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</si>
  <si>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</si>
  <si>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</si>
  <si>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</si>
  <si>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</si>
  <si>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</si>
  <si>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</si>
  <si>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</si>
  <si>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</si>
  <si>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</si>
  <si>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</si>
  <si>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</si>
  <si>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</si>
  <si>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</si>
  <si>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</si>
  <si>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</si>
  <si>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</si>
  <si>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</si>
  <si>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</si>
  <si>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</si>
  <si>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</si>
  <si>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</si>
  <si>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</si>
  <si>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</si>
  <si>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</si>
  <si>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</si>
  <si>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</si>
  <si>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</si>
  <si>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</si>
  <si>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</si>
  <si>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</si>
  <si>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</si>
  <si>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</si>
  <si>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</si>
  <si>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</si>
  <si>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</si>
  <si>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</si>
  <si>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</si>
  <si>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</si>
  <si>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</si>
  <si>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</si>
  <si>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</si>
  <si>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</si>
  <si>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</si>
  <si>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</si>
  <si>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</si>
  <si>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</si>
  <si>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</si>
  <si>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</si>
  <si>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</si>
  <si>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</si>
  <si>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</si>
  <si>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</si>
  <si>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</si>
  <si>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</si>
  <si>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</si>
  <si>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</si>
  <si>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</si>
  <si>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</si>
  <si>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</si>
  <si>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</si>
  <si>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</si>
  <si>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</si>
  <si>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</si>
  <si>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</si>
  <si>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</si>
  <si>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</si>
  <si>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</si>
  <si>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</si>
  <si>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</si>
  <si>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</si>
  <si>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</si>
  <si>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</si>
  <si>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</si>
  <si>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</si>
  <si>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</si>
  <si>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</si>
  <si>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</si>
  <si>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</si>
  <si>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</si>
  <si>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</si>
  <si>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</si>
  <si>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</si>
  <si>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</si>
  <si>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</si>
  <si>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</si>
  <si>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</si>
  <si>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</si>
  <si>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</si>
  <si>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</si>
  <si>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</si>
  <si>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</si>
  <si>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</si>
  <si>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</si>
  <si>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</si>
  <si>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</si>
  <si>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</si>
  <si>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</si>
  <si>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</si>
  <si>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</si>
  <si>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</si>
  <si>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</si>
  <si>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</si>
  <si>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</si>
  <si>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</si>
  <si>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</si>
  <si>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</si>
  <si>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</si>
  <si>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</si>
  <si>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</si>
  <si>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</si>
  <si>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</si>
  <si>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</si>
  <si>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</si>
  <si>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</si>
  <si>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</si>
  <si>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</si>
  <si>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</si>
  <si>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</si>
  <si>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</si>
  <si>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</si>
  <si>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</si>
  <si>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</si>
  <si>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</si>
  <si>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</si>
  <si>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</si>
  <si>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</si>
  <si>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</si>
  <si>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</si>
  <si>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</si>
  <si>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</si>
  <si>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</si>
  <si>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</si>
  <si>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</si>
  <si>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</si>
  <si>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</si>
  <si>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</si>
  <si>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</si>
  <si>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</si>
  <si>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</si>
  <si>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</si>
  <si>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</si>
  <si>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</si>
  <si>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</si>
  <si>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</si>
  <si>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</si>
  <si>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</si>
  <si>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</si>
  <si>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</si>
  <si>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</si>
  <si>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</si>
  <si>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</si>
  <si>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</si>
  <si>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</si>
  <si>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</si>
  <si>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</si>
  <si>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</si>
  <si>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</si>
  <si>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</si>
  <si>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</si>
  <si>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</si>
  <si>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</si>
  <si>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</si>
  <si>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</si>
  <si>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</si>
  <si>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</si>
  <si>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</si>
  <si>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</si>
  <si>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</si>
  <si>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</si>
  <si>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</si>
  <si>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</si>
  <si>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</si>
  <si>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</si>
  <si>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</si>
  <si>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</si>
  <si>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</si>
  <si>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</si>
  <si>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</si>
  <si>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</si>
  <si>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</si>
  <si>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</si>
  <si>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</si>
  <si>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</si>
  <si>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</si>
  <si>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</si>
  <si>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</si>
  <si>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</si>
  <si>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</si>
  <si>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</si>
  <si>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</si>
  <si>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</si>
  <si>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</si>
  <si>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</si>
  <si>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</si>
  <si>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</si>
  <si>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</si>
  <si>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</si>
  <si>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</si>
  <si>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</si>
  <si>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</si>
  <si>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</si>
  <si>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</si>
  <si>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</si>
  <si>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</si>
  <si>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</si>
  <si>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</si>
  <si>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</si>
  <si>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</si>
  <si>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</si>
  <si>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</si>
  <si>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</si>
  <si>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</si>
  <si>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</si>
  <si>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</si>
  <si>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</si>
  <si>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</si>
  <si>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</si>
  <si>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</si>
  <si>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</si>
  <si>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</si>
  <si>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</si>
  <si>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</si>
  <si>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</si>
  <si>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</si>
  <si>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</si>
  <si>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</si>
  <si>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</si>
  <si>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</si>
  <si>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</si>
  <si>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</si>
  <si>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</si>
  <si>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</si>
  <si>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</si>
  <si>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</si>
  <si>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</si>
  <si>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</si>
  <si>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</si>
  <si>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</si>
  <si>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</si>
  <si>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</si>
  <si>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</si>
  <si>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</si>
  <si>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</si>
  <si>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</si>
  <si>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</si>
  <si>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</si>
  <si>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</si>
  <si>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</si>
  <si>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</si>
  <si>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</si>
  <si>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</si>
  <si>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</si>
  <si>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</si>
  <si>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</si>
  <si>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</si>
  <si>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</si>
  <si>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</si>
  <si>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</si>
  <si>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</si>
  <si>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</si>
  <si>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</si>
  <si>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</si>
  <si>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</si>
  <si>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</si>
  <si>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</si>
  <si>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</si>
  <si>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</si>
  <si>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</si>
  <si>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</si>
  <si>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</si>
  <si>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</si>
  <si>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</si>
  <si>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</si>
  <si>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</si>
  <si>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</si>
  <si>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</si>
  <si>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</si>
  <si>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</si>
  <si>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</si>
  <si>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</si>
  <si>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</si>
  <si>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</si>
  <si>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</si>
  <si>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</si>
  <si>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</si>
  <si>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</si>
  <si>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</si>
  <si>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</si>
  <si>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</si>
  <si>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</si>
  <si>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</si>
  <si>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</si>
  <si>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</si>
  <si>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</si>
  <si>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</si>
  <si>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</si>
  <si>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</si>
  <si>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</si>
  <si>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</si>
  <si>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</si>
  <si>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</si>
  <si>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</si>
  <si>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</si>
  <si>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</si>
  <si>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</si>
  <si>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</si>
  <si>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</si>
  <si>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</si>
  <si>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</si>
  <si>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</si>
  <si>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</si>
  <si>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</si>
  <si>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</si>
  <si>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</si>
  <si>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</si>
  <si>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</si>
  <si>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</si>
  <si>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</si>
  <si>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</si>
  <si>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</si>
  <si>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</si>
  <si>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</si>
  <si>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</si>
  <si>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</si>
  <si>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</si>
  <si>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</si>
  <si>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</si>
  <si>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</si>
  <si>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</si>
  <si>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</si>
  <si>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</si>
  <si>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</si>
  <si>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</si>
  <si>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</si>
  <si>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</si>
  <si>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</si>
  <si>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</si>
  <si>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</si>
  <si>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</si>
  <si>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</si>
  <si>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</si>
  <si>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</si>
  <si>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</si>
  <si>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</si>
  <si>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</si>
  <si>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</si>
  <si>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</si>
  <si>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</si>
  <si>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</si>
  <si>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</si>
  <si>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</si>
  <si>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</si>
  <si>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</si>
  <si>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</si>
  <si>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</si>
  <si>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</si>
  <si>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</si>
  <si>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</si>
  <si>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</si>
  <si>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</si>
  <si>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</si>
  <si>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</si>
  <si>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</si>
  <si>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</si>
  <si>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</si>
  <si>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</si>
  <si>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</si>
  <si>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</si>
  <si>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</si>
  <si>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</si>
  <si>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</si>
  <si>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</si>
  <si>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</si>
  <si>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</si>
  <si>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</si>
  <si>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</si>
  <si>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</si>
  <si>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</si>
  <si>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</si>
  <si>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</si>
  <si>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</si>
  <si>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</si>
  <si>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</si>
  <si>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</si>
  <si>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</si>
  <si>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</si>
  <si>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</si>
  <si>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</si>
  <si>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</si>
  <si>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</si>
  <si>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</si>
  <si>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</si>
  <si>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</si>
  <si>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</si>
  <si>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</si>
  <si>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</si>
  <si>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</si>
  <si>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</si>
  <si>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</si>
  <si>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</si>
  <si>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</si>
  <si>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</si>
  <si>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</si>
  <si>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</si>
  <si>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</si>
  <si>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</si>
  <si>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</si>
  <si>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</si>
  <si>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</si>
  <si>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</si>
  <si>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</si>
  <si>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</si>
  <si>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</si>
  <si>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</si>
  <si>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</si>
  <si>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</si>
  <si>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</si>
  <si>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</si>
  <si>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</si>
  <si>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</si>
  <si>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</si>
  <si>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</si>
  <si>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</si>
  <si>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</si>
  <si>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</si>
  <si>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</si>
  <si>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</si>
  <si>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</si>
  <si>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</si>
  <si>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</si>
  <si>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</si>
  <si>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</si>
  <si>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</si>
  <si>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</si>
  <si>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</si>
  <si>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</si>
  <si>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</si>
  <si>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</si>
  <si>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</si>
  <si>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</si>
  <si>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</si>
  <si>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</si>
  <si>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</si>
  <si>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</si>
  <si>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</si>
  <si>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</si>
  <si>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</si>
  <si>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</si>
  <si>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</si>
  <si>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</si>
  <si>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</si>
  <si>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</si>
  <si>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</si>
  <si>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</si>
  <si>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</si>
  <si>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</si>
  <si>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</si>
  <si>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</si>
  <si>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</si>
  <si>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</si>
  <si>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</si>
  <si>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</si>
  <si>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</si>
  <si>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</si>
  <si>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</si>
  <si>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</si>
  <si>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</si>
  <si>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</si>
  <si>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</si>
  <si>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</si>
  <si>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</si>
  <si>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</si>
  <si>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</si>
  <si>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</si>
  <si>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</si>
  <si>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</si>
  <si>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</si>
  <si>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</si>
  <si>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</si>
  <si>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</si>
  <si>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</si>
  <si>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</si>
  <si>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</si>
  <si>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</si>
  <si>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</si>
  <si>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</si>
  <si>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</si>
  <si>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</si>
  <si>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</si>
  <si>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</si>
  <si>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</si>
  <si>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</si>
  <si>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</si>
  <si>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</si>
  <si>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</si>
  <si>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</si>
  <si>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</si>
  <si>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</si>
  <si>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</si>
  <si>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</si>
  <si>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</si>
  <si>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</si>
  <si>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</si>
  <si>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</si>
  <si>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</si>
  <si>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</si>
  <si>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</si>
  <si>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</si>
  <si>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</si>
  <si>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</si>
  <si>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</si>
  <si>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</si>
  <si>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</si>
  <si>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</si>
  <si>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</si>
  <si>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</si>
  <si>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</si>
  <si>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</si>
  <si>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</si>
  <si>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</si>
  <si>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</si>
  <si>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</si>
  <si>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</si>
  <si>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</si>
  <si>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</si>
  <si>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</si>
  <si>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</si>
  <si>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</si>
  <si>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</si>
  <si>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</si>
  <si>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</si>
  <si>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</si>
  <si>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</si>
  <si>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</si>
  <si>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</si>
  <si>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</si>
  <si>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</si>
  <si>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</si>
  <si>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</si>
  <si>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</si>
  <si>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</si>
  <si>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</si>
  <si>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</si>
  <si>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</si>
  <si>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</si>
  <si>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</si>
  <si>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</si>
  <si>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</si>
  <si>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</si>
  <si>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</si>
  <si>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</si>
  <si>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</si>
  <si>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</si>
  <si>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</si>
  <si>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</si>
  <si>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</si>
  <si>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</si>
  <si>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</si>
  <si>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</si>
  <si>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</si>
  <si>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</si>
  <si>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</si>
  <si>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</si>
  <si>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</si>
  <si>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</si>
  <si>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</si>
  <si>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</si>
  <si>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</si>
  <si>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</si>
  <si>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</si>
  <si>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</si>
  <si>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</si>
  <si>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</si>
  <si>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</si>
  <si>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</si>
  <si>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</si>
  <si>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</si>
  <si>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</si>
  <si>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</si>
  <si>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</si>
  <si>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</si>
  <si>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</si>
  <si>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</si>
  <si>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</si>
  <si>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</si>
  <si>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</si>
  <si>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</si>
  <si>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</si>
  <si>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</si>
  <si>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</si>
  <si>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</si>
  <si>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</si>
  <si>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</si>
  <si>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</si>
  <si>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</si>
  <si>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</si>
  <si>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</si>
  <si>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</si>
  <si>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</si>
  <si>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</si>
  <si>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</si>
  <si>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</si>
  <si>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</si>
  <si>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</si>
  <si>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</si>
  <si>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</si>
  <si>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</si>
  <si>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</si>
  <si>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</si>
  <si>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</si>
  <si>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</si>
  <si>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</si>
  <si>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</si>
  <si>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</si>
  <si>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</si>
  <si>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</si>
  <si>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</si>
  <si>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</si>
  <si>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</si>
  <si>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</si>
  <si>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</si>
  <si>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</si>
  <si>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</si>
  <si>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</si>
  <si>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</si>
  <si>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</si>
  <si>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</si>
  <si>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</si>
  <si>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</si>
  <si>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</si>
  <si>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</si>
  <si>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</si>
  <si>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</si>
  <si>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</si>
  <si>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</si>
  <si>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</si>
  <si>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</si>
  <si>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</si>
  <si>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</si>
  <si>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</si>
  <si>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</si>
  <si>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</si>
  <si>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</si>
  <si>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</si>
  <si>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</si>
  <si>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</si>
  <si>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</si>
  <si>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</si>
  <si>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</si>
  <si>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</si>
  <si>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</si>
  <si>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</si>
  <si>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</si>
  <si>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</si>
  <si>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</si>
  <si>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</si>
  <si>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</si>
  <si>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</si>
  <si>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</si>
  <si>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</si>
  <si>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</si>
  <si>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</si>
  <si>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</si>
  <si>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</si>
  <si>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</si>
  <si>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</si>
  <si>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</si>
  <si>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</si>
  <si>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</si>
  <si>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</si>
  <si>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</si>
  <si>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</si>
  <si>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</si>
  <si>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</si>
  <si>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</si>
  <si>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</si>
  <si>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</si>
  <si>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</si>
  <si>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</si>
  <si>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</si>
  <si>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</si>
  <si>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</si>
  <si>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</si>
  <si>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</si>
  <si>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</si>
  <si>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</si>
  <si>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</si>
  <si>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</si>
  <si>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</si>
  <si>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</si>
  <si>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</si>
  <si>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</si>
  <si>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</si>
  <si>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</si>
  <si>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</si>
  <si>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</si>
  <si>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</si>
  <si>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</si>
  <si>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</si>
  <si>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</si>
  <si>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</si>
  <si>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</si>
  <si>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</si>
  <si>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</si>
  <si>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</si>
  <si>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</si>
  <si>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</si>
  <si>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</si>
  <si>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</si>
  <si>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</si>
  <si>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</si>
  <si>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</si>
  <si>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</si>
  <si>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</si>
  <si>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</si>
  <si>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</si>
  <si>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</si>
  <si>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</si>
  <si>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</si>
  <si>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</si>
  <si>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</si>
  <si>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</si>
  <si>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</si>
  <si>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</si>
  <si>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</si>
  <si>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</si>
  <si>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</si>
  <si>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</si>
  <si>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</si>
  <si>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</si>
  <si>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</si>
  <si>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</si>
  <si>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</si>
  <si>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</si>
  <si>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</si>
  <si>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</si>
  <si>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</si>
  <si>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</si>
  <si>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</si>
  <si>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</si>
  <si>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</si>
  <si>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</si>
  <si>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</si>
  <si>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</si>
  <si>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</si>
  <si>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</si>
  <si>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</si>
  <si>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</si>
  <si>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</si>
  <si>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</si>
  <si>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</si>
  <si>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</si>
  <si>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</si>
  <si>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</si>
  <si>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</si>
  <si>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</si>
  <si>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</si>
  <si>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</si>
  <si>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</si>
  <si>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</si>
  <si>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</si>
  <si>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</si>
  <si>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</si>
  <si>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</si>
  <si>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</si>
  <si>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</si>
  <si>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</si>
  <si>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</si>
  <si>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</si>
  <si>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</si>
  <si>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</si>
  <si>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</si>
  <si>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</si>
  <si>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</si>
  <si>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</si>
  <si>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</si>
  <si>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</si>
  <si>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</si>
  <si>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</si>
  <si>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</si>
  <si>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</si>
  <si>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</si>
  <si>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</si>
  <si>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</si>
  <si>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</si>
  <si>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</si>
  <si>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</si>
  <si>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</si>
  <si>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</si>
  <si>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</si>
  <si>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</si>
  <si>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</si>
  <si>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</si>
  <si>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</si>
  <si>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</si>
  <si>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</si>
  <si>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</si>
  <si>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</si>
  <si>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</si>
  <si>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</si>
  <si>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</si>
  <si>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</si>
  <si>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</si>
  <si>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</si>
  <si>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</si>
  <si>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</si>
  <si>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</si>
  <si>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</si>
  <si>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</si>
  <si>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</si>
  <si>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</si>
  <si>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</si>
  <si>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</si>
  <si>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</si>
  <si>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</si>
  <si>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</si>
  <si>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</si>
  <si>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</si>
  <si>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</si>
  <si>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</si>
  <si>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</si>
  <si>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</si>
  <si>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</si>
  <si>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</si>
  <si>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</si>
  <si>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</si>
  <si>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</si>
  <si>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</si>
  <si>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</si>
  <si>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</si>
  <si>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</si>
  <si>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</si>
  <si>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</si>
  <si>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</si>
  <si>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</si>
  <si>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</si>
  <si>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</si>
  <si>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</si>
  <si>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</si>
  <si>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</si>
  <si>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</si>
  <si>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</si>
  <si>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</si>
  <si>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</si>
  <si>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</si>
  <si>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</si>
  <si>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</si>
  <si>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</si>
  <si>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</si>
  <si>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</si>
  <si>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</si>
  <si>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</si>
  <si>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</si>
  <si>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</si>
  <si>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</si>
  <si>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</si>
  <si>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</si>
  <si>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</si>
  <si>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</si>
  <si>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</si>
  <si>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</si>
  <si>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</si>
  <si>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</si>
  <si>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</si>
  <si>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</si>
  <si>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</si>
  <si>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</si>
  <si>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</si>
  <si>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</si>
  <si>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</si>
  <si>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</si>
  <si>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</si>
  <si>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</si>
  <si>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</si>
  <si>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</si>
  <si>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</si>
  <si>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</si>
  <si>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</si>
  <si>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</si>
  <si>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</si>
  <si>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</si>
  <si>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</si>
  <si>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</si>
  <si>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</si>
  <si>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</si>
  <si>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</si>
  <si>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</si>
  <si>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</si>
  <si>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</si>
  <si>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</si>
  <si>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</si>
  <si>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</si>
  <si>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</si>
  <si>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</si>
  <si>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</si>
  <si>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</si>
  <si>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</si>
  <si>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</si>
  <si>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</si>
  <si>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</si>
  <si>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</si>
  <si>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</si>
  <si>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</si>
  <si>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</si>
  <si>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</si>
  <si>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</si>
  <si>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</si>
  <si>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</si>
  <si>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</si>
  <si>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</si>
  <si>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</si>
  <si>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</si>
  <si>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</si>
  <si>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</si>
  <si>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</si>
  <si>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</si>
  <si>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</si>
  <si>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</si>
  <si>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</si>
  <si>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</si>
  <si>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</si>
  <si>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</si>
  <si>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</si>
  <si>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</si>
  <si>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</si>
  <si>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</si>
  <si>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</si>
  <si>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</si>
  <si>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</si>
  <si>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</si>
  <si>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</si>
  <si>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</si>
  <si>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</si>
  <si>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</si>
  <si>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</si>
  <si>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</si>
  <si>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</si>
  <si>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</si>
  <si>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</si>
  <si>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</si>
  <si>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</si>
  <si>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</si>
  <si>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</si>
  <si>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</si>
  <si>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</si>
  <si>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</si>
  <si>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</si>
  <si>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</si>
  <si>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</si>
  <si>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</si>
  <si>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</si>
  <si>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</si>
  <si>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</si>
  <si>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</si>
  <si>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</si>
  <si>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</si>
  <si>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</si>
  <si>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</si>
  <si>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</si>
  <si>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</si>
  <si>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</si>
  <si>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</si>
  <si>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</si>
  <si>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</si>
  <si>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</si>
  <si>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</si>
  <si>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</si>
  <si>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</si>
  <si>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</si>
  <si>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</si>
  <si>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</si>
  <si>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</si>
  <si>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</si>
  <si>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</si>
  <si>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</si>
  <si>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</si>
  <si>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</si>
  <si>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</si>
  <si>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</si>
  <si>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</si>
  <si>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</si>
  <si>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</si>
  <si>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</si>
  <si>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</si>
  <si>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</si>
  <si>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</si>
  <si>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</si>
  <si>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</si>
  <si>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</si>
  <si>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</si>
  <si>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</si>
  <si>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</si>
  <si>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</si>
  <si>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</si>
  <si>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</si>
  <si>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</si>
  <si>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</si>
  <si>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</si>
  <si>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</si>
  <si>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</si>
  <si>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</si>
  <si>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</si>
  <si>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</si>
  <si>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</si>
  <si>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</si>
  <si>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</si>
  <si>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</si>
  <si>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</si>
  <si>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</si>
  <si>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</si>
  <si>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</si>
  <si>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</si>
  <si>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</si>
  <si>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</si>
  <si>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</si>
  <si>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</si>
  <si>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</si>
  <si>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</si>
  <si>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</si>
  <si>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</si>
  <si>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</si>
  <si>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</si>
  <si>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</si>
  <si>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</si>
  <si>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</si>
  <si>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</si>
  <si>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</si>
  <si>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</si>
  <si>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</si>
  <si>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</si>
  <si>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</si>
  <si>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</si>
  <si>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</si>
  <si>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</si>
  <si>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</si>
  <si>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</si>
  <si>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</si>
  <si>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</si>
  <si>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</si>
  <si>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</si>
  <si>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</si>
  <si>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</si>
  <si>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</si>
  <si>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</si>
  <si>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</si>
  <si>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</si>
  <si>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</si>
  <si>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</si>
  <si>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</si>
  <si>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</si>
  <si>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</si>
  <si>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</si>
  <si>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</si>
  <si>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</si>
  <si>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</si>
  <si>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</si>
  <si>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</si>
  <si>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</si>
  <si>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</si>
  <si>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</si>
  <si>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</si>
  <si>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</si>
  <si>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</si>
  <si>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</si>
  <si>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</si>
  <si>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</si>
  <si>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</si>
  <si>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</si>
  <si>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</si>
  <si>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</si>
  <si>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</si>
  <si>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</si>
  <si>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</si>
  <si>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</si>
  <si>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</si>
  <si>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</si>
  <si>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</si>
  <si>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</si>
  <si>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</si>
  <si>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</si>
  <si>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</si>
  <si>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</si>
  <si>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</si>
  <si>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</si>
  <si>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</si>
  <si>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</si>
  <si>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</si>
  <si>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</si>
  <si>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</si>
  <si>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</si>
  <si>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</si>
  <si>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</si>
  <si>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</si>
  <si>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</si>
  <si>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</si>
  <si>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</si>
  <si>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</si>
  <si>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</si>
  <si>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</si>
  <si>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</si>
  <si>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</si>
  <si>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</si>
  <si>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</si>
  <si>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</si>
  <si>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</si>
  <si>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</si>
  <si>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</si>
  <si>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</si>
  <si>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</si>
  <si>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</si>
  <si>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</si>
  <si>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</si>
  <si>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</si>
  <si>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</si>
  <si>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</si>
  <si>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</si>
  <si>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</si>
  <si>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</si>
  <si>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</si>
  <si>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</si>
  <si>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</si>
  <si>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</si>
  <si>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</si>
  <si>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</si>
  <si>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</si>
  <si>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</si>
  <si>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</si>
  <si>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</si>
  <si>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</si>
  <si>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</si>
  <si>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</si>
  <si>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</si>
  <si>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</si>
  <si>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</si>
  <si>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</si>
  <si>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</si>
  <si>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</si>
  <si>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</si>
  <si>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</si>
  <si>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</si>
  <si>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</si>
  <si>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</si>
  <si>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</si>
  <si>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</si>
  <si>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</si>
  <si>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</si>
  <si>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</si>
  <si>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</si>
  <si>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</si>
  <si>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</si>
  <si>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</si>
  <si>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</si>
  <si>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</si>
  <si>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</si>
  <si>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</si>
  <si>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</si>
  <si>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</si>
  <si>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</si>
  <si>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</si>
  <si>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</si>
  <si>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</si>
  <si>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</si>
  <si>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</si>
  <si>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</si>
  <si>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</si>
  <si>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</si>
  <si>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</si>
  <si>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</si>
  <si>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</si>
  <si>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</si>
  <si>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</si>
  <si>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</si>
  <si>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</si>
  <si>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</si>
  <si>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</si>
  <si>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</si>
  <si>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</si>
  <si>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</si>
  <si>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</si>
  <si>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</si>
  <si>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</si>
  <si>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</si>
  <si>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</si>
  <si>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</si>
  <si>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</si>
  <si>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</si>
  <si>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</si>
  <si>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</si>
  <si>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</si>
  <si>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</si>
  <si>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</si>
  <si>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</si>
  <si>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</si>
  <si>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</si>
  <si>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</si>
  <si>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</si>
  <si>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</si>
  <si>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</si>
  <si>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</si>
  <si>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</si>
  <si>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</si>
  <si>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</si>
  <si>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</si>
  <si>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</si>
  <si>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</si>
  <si>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</si>
  <si>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</si>
  <si>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</si>
  <si>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</si>
  <si>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</si>
  <si>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</si>
  <si>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</si>
  <si>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</si>
  <si>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</si>
  <si>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</si>
  <si>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</si>
  <si>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</si>
  <si>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</si>
  <si>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</si>
  <si>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</si>
  <si>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</si>
  <si>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</si>
  <si>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</si>
  <si>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</si>
  <si>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</si>
  <si>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</si>
  <si>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</si>
  <si>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</si>
  <si>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</si>
  <si>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</si>
  <si>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</si>
  <si>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</si>
  <si>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</si>
  <si>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</si>
  <si>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</si>
  <si>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</si>
  <si>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</si>
  <si>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</si>
  <si>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</si>
  <si>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</si>
  <si>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</si>
  <si>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</si>
  <si>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</si>
  <si>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</si>
  <si>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</si>
  <si>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</si>
  <si>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</si>
  <si>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</si>
  <si>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</si>
  <si>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</si>
  <si>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</si>
  <si>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</si>
  <si>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</si>
  <si>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</si>
  <si>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</si>
  <si>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</si>
  <si>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</si>
  <si>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</si>
  <si>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</si>
  <si>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</si>
  <si>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</si>
  <si>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</si>
  <si>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</si>
  <si>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</si>
  <si>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</si>
  <si>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</si>
  <si>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</si>
  <si>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</si>
  <si>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</si>
  <si>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</si>
  <si>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</si>
  <si>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</si>
  <si>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</si>
  <si>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</si>
  <si>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</si>
  <si>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</si>
  <si>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</si>
  <si>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</si>
  <si>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</si>
  <si>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</si>
  <si>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</si>
  <si>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</si>
  <si>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</si>
  <si>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</si>
  <si>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</si>
  <si>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</si>
  <si>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</si>
  <si>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</si>
  <si>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</si>
  <si>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</si>
  <si>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</si>
  <si>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</si>
  <si>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</si>
  <si>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</si>
  <si>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</si>
  <si>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</si>
  <si>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</si>
  <si>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</si>
  <si>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</si>
  <si>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</si>
  <si>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</si>
  <si>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</si>
  <si>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</si>
  <si>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</si>
  <si>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</si>
  <si>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</si>
  <si>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</si>
  <si>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</si>
  <si>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</si>
  <si>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</si>
  <si>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</si>
  <si>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</si>
  <si>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</si>
  <si>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</si>
  <si>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</si>
  <si>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</si>
  <si>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</si>
  <si>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</si>
  <si>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</si>
  <si>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</si>
  <si>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</si>
  <si>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</si>
  <si>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</si>
  <si>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</si>
  <si>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</si>
  <si>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</si>
  <si>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</si>
  <si>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</si>
  <si>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</si>
  <si>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</si>
  <si>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</si>
  <si>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</si>
  <si>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</si>
  <si>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</si>
  <si>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</si>
  <si>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</si>
  <si>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</si>
  <si>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</si>
  <si>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</si>
  <si>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</si>
  <si>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</si>
  <si>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</si>
  <si>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</si>
  <si>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</si>
  <si>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</si>
  <si>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</si>
  <si>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</si>
  <si>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</si>
  <si>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</si>
  <si>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</si>
  <si>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</si>
  <si>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</si>
  <si>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</si>
  <si>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</si>
  <si>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</si>
  <si>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</si>
  <si>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</si>
  <si>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</si>
  <si>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</si>
  <si>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</si>
  <si>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</si>
  <si>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</si>
  <si>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</si>
  <si>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</si>
  <si>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</si>
  <si>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</si>
  <si>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</si>
  <si>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</si>
  <si>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</si>
  <si>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</si>
  <si>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</si>
  <si>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</si>
  <si>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</si>
  <si>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</si>
  <si>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</si>
  <si>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</si>
  <si>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</si>
  <si>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</si>
  <si>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</si>
  <si>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</si>
  <si>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</si>
  <si>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</si>
  <si>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</si>
  <si>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</si>
  <si>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</si>
  <si>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</si>
  <si>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</si>
  <si>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</si>
  <si>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</si>
  <si>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</si>
  <si>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</si>
  <si>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</si>
  <si>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</si>
  <si>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</si>
  <si>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</si>
  <si>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</si>
  <si>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</si>
  <si>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</si>
  <si>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</si>
  <si>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</si>
  <si>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</si>
  <si>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</si>
  <si>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</si>
  <si>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</si>
  <si>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</si>
  <si>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</si>
  <si>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</si>
  <si>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</si>
  <si>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</si>
  <si>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</si>
  <si>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</si>
  <si>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</si>
  <si>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</si>
  <si>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</si>
  <si>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</si>
  <si>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</si>
  <si>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</si>
  <si>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</si>
  <si>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</si>
  <si>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</si>
  <si>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</si>
  <si>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</si>
  <si>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</si>
  <si>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</si>
  <si>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</si>
  <si>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</si>
  <si>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</si>
  <si>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</si>
  <si>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</si>
  <si>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</si>
  <si>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</si>
  <si>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</si>
  <si>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</si>
  <si>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</si>
  <si>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</si>
  <si>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</si>
  <si>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</si>
  <si>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</si>
  <si>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</si>
  <si>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</si>
  <si>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</si>
  <si>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</si>
  <si>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</si>
  <si>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</si>
  <si>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</si>
  <si>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</si>
  <si>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</si>
  <si>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</si>
  <si>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</si>
  <si>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</si>
  <si>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</si>
  <si>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</si>
  <si>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</si>
  <si>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</si>
  <si>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</si>
  <si>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</si>
  <si>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</si>
  <si>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</si>
  <si>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</si>
  <si>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</si>
  <si>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</si>
  <si>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</si>
  <si>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</si>
  <si>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</si>
  <si>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</si>
  <si>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</si>
  <si>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</si>
  <si>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</si>
  <si>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</si>
  <si>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</si>
  <si>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</si>
  <si>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</si>
  <si>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</si>
  <si>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</si>
  <si>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</si>
  <si>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</si>
  <si>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</si>
  <si>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</si>
  <si>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</si>
  <si>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</si>
  <si>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</si>
  <si>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</si>
  <si>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</si>
  <si>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</si>
  <si>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</si>
  <si>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</si>
  <si>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</si>
  <si>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</si>
  <si>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</si>
  <si>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</si>
  <si>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</si>
  <si>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</si>
  <si>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</si>
  <si>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</si>
  <si>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</si>
  <si>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</si>
  <si>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</si>
  <si>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</si>
  <si>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</si>
  <si>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</si>
  <si>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</si>
  <si>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</si>
  <si>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</si>
  <si>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</si>
  <si>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</si>
  <si>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</si>
  <si>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</si>
  <si>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</si>
  <si>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</si>
  <si>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</si>
  <si>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</si>
  <si>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</si>
  <si>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</si>
  <si>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</si>
  <si>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</si>
  <si>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</si>
  <si>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</si>
  <si>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</si>
  <si>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</si>
  <si>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</si>
  <si>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</si>
  <si>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</si>
  <si>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</si>
  <si>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</si>
  <si>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</si>
  <si>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</si>
  <si>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</si>
  <si>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</si>
  <si>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</si>
  <si>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</si>
  <si>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</si>
  <si>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</si>
  <si>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</si>
  <si>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</si>
  <si>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</si>
  <si>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</si>
  <si>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</si>
  <si>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</si>
  <si>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</si>
  <si>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</si>
  <si>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</si>
  <si>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</si>
  <si>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</si>
  <si>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</si>
  <si>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</si>
  <si>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</si>
  <si>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</si>
  <si>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</si>
  <si>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</si>
  <si>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</si>
  <si>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</si>
  <si>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</si>
  <si>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</si>
  <si>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</si>
  <si>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</si>
  <si>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</si>
  <si>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</si>
  <si>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</si>
  <si>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</si>
  <si>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</si>
  <si>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</si>
  <si>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</si>
  <si>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</si>
  <si>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</si>
  <si>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</si>
  <si>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</si>
  <si>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</si>
  <si>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</si>
  <si>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</si>
  <si>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</si>
  <si>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</si>
  <si>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</si>
  <si>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</si>
  <si>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</si>
  <si>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</si>
  <si>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</si>
  <si>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</si>
  <si>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</si>
  <si>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</si>
  <si>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</si>
  <si>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</si>
  <si>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</si>
  <si>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</si>
  <si>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</si>
  <si>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</si>
  <si>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</si>
  <si>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</si>
  <si>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</si>
  <si>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</si>
  <si>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</si>
  <si>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</si>
  <si>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</si>
  <si>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</si>
  <si>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</si>
  <si>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</si>
  <si>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</si>
  <si>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</si>
  <si>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</si>
  <si>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</si>
  <si>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</si>
  <si>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</si>
  <si>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</si>
  <si>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</si>
  <si>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</si>
  <si>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</si>
  <si>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</si>
  <si>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</si>
  <si>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</si>
  <si>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</si>
  <si>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</si>
  <si>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</si>
  <si>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</si>
  <si>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</si>
  <si>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</si>
  <si>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</si>
  <si>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</si>
  <si>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</si>
  <si>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</si>
  <si>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</si>
  <si>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</si>
  <si>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</si>
  <si>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</si>
  <si>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</si>
  <si>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</si>
  <si>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</si>
  <si>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</si>
  <si>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</si>
  <si>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</si>
  <si>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</si>
  <si>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</si>
  <si>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</si>
  <si>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</si>
  <si>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</si>
  <si>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</si>
  <si>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</si>
  <si>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</si>
  <si>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</si>
  <si>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</si>
  <si>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</si>
  <si>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</si>
  <si>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</si>
  <si>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</si>
  <si>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</si>
  <si>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</si>
  <si>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</si>
  <si>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</si>
  <si>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</si>
  <si>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</si>
  <si>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</si>
  <si>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</si>
  <si>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</si>
  <si>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</si>
  <si>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</si>
  <si>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</si>
  <si>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</si>
  <si>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</si>
  <si>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钢混</t>
  </si>
  <si>
    <t>七通一平</t>
  </si>
  <si>
    <t>地上</t>
  </si>
  <si>
    <t>市区</t>
  </si>
  <si>
    <t>较好</t>
  </si>
  <si>
    <t>剩余土地使用年限（设定）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</si>
</sst>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15</xdr:col>
      <xdr:colOff>141572</xdr:colOff>
      <xdr:row>93</xdr:row>
      <xdr:rowOff>27822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944100"/>
          <a:ext cx="10428572" cy="60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2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2"/>
      <c r="B19" s="1802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2"/>
      <c r="B24" s="1802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2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2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2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2"/>
      <c r="B36" s="1802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2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C17" sqref="C17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114.12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四级</v>
      </c>
      <c r="H2" s="715" t="s">
        <v>1351</v>
      </c>
      <c r="I2" s="1313" t="s">
        <v>1790</v>
      </c>
      <c r="J2" s="717"/>
      <c r="AE2" s="712"/>
      <c r="AF2" s="712"/>
    </row>
    <row r="3" spans="1:36" ht="15.75">
      <c r="A3" s="668" t="s">
        <v>913</v>
      </c>
      <c r="B3" s="1400">
        <f>C18</f>
        <v>7127</v>
      </c>
      <c r="C3" s="713" t="s">
        <v>914</v>
      </c>
      <c r="D3" s="714" t="s">
        <v>253</v>
      </c>
      <c r="E3" s="718"/>
      <c r="F3" s="1461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1485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891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v>2400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v>500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2.8942000000000001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40159</v>
      </c>
      <c r="I9" s="1519">
        <f>ROUND(SUMPRODUCT((地价!A31:A81=YEAR(H9)&amp;"-"&amp;ROUNDUP(MONTH(H9)/3,0))*(地价!B3:F3=E2)*(地价!B31:F81)),0)</f>
        <v>301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4.4999999999999998E-2</v>
      </c>
      <c r="F10" s="1523" t="s">
        <v>1793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1.026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1789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7127</v>
      </c>
      <c r="D18" s="630">
        <f>H1</f>
        <v>114.12</v>
      </c>
      <c r="E18" s="631">
        <f>ROUND(C18*D18,0)</f>
        <v>813333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14253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1485</v>
      </c>
      <c r="D20" s="636">
        <f>H1</f>
        <v>114.12</v>
      </c>
      <c r="E20" s="637">
        <f>ROUND(C20*D20,0)</f>
        <v>169468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2969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891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32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1.026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1792</v>
      </c>
      <c r="D60" s="490">
        <f t="shared" ref="D60:D67" si="7">SUMIF($F$59:$J$59,C60,F60:J60)</f>
        <v>1.2999999999999999E-2</v>
      </c>
      <c r="E60" s="253">
        <f>SUM(D60:D67)</f>
        <v>2.5999999999999999E-2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1792</v>
      </c>
      <c r="D63" s="490">
        <f t="shared" si="7"/>
        <v>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7" sqref="F7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3" t="s">
        <v>1424</v>
      </c>
      <c r="E2" s="1827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24"/>
      <c r="E3" s="1828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4"/>
      <c r="E4" s="1828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5"/>
      <c r="E5" s="1829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3" t="s">
        <v>1425</v>
      </c>
      <c r="E6" s="1827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四类</v>
      </c>
      <c r="C7" s="703"/>
      <c r="D7" s="1824"/>
      <c r="E7" s="1828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25"/>
      <c r="E8" s="1829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114.12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3" t="s">
        <v>1403</v>
      </c>
      <c r="E10" s="1827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26"/>
      <c r="E11" s="1830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0.97840000000000005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62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114.12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114.12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3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1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2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2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2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2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2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2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2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0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1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1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1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1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2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1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1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1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2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48"/>
      <c r="M4" s="449"/>
      <c r="N4" s="449"/>
      <c r="O4" s="449"/>
      <c r="P4" s="1861" t="s">
        <v>96</v>
      </c>
      <c r="Q4" s="1862"/>
      <c r="R4" s="1844" t="s">
        <v>92</v>
      </c>
      <c r="S4" s="1845"/>
      <c r="T4" s="1844" t="s">
        <v>93</v>
      </c>
      <c r="U4" s="1845"/>
      <c r="V4" s="1841" t="s">
        <v>94</v>
      </c>
      <c r="W4" s="1841"/>
      <c r="X4" s="201"/>
      <c r="Y4" s="1844" t="s">
        <v>96</v>
      </c>
      <c r="Z4" s="1845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69" t="s">
        <v>227</v>
      </c>
      <c r="D5" s="1870"/>
      <c r="E5" s="1867" t="s">
        <v>228</v>
      </c>
      <c r="F5" s="1868"/>
      <c r="G5" s="1869" t="s">
        <v>231</v>
      </c>
      <c r="H5" s="1870"/>
      <c r="I5" s="1869" t="s">
        <v>229</v>
      </c>
      <c r="J5" s="1870"/>
      <c r="K5" s="142"/>
      <c r="L5" s="448"/>
      <c r="M5" s="449"/>
      <c r="N5" s="449"/>
      <c r="O5" s="449"/>
      <c r="P5" s="1863"/>
      <c r="Q5" s="1864"/>
      <c r="R5" s="1846"/>
      <c r="S5" s="1847"/>
      <c r="T5" s="1846"/>
      <c r="U5" s="1847"/>
      <c r="V5" s="1841"/>
      <c r="W5" s="1841"/>
      <c r="X5" s="201"/>
      <c r="Y5" s="1846"/>
      <c r="Z5" s="1847"/>
      <c r="AA5" s="1855"/>
      <c r="AB5" s="1855"/>
      <c r="AC5" s="1855"/>
    </row>
    <row r="6" spans="1:30" ht="15.75" thickBot="1">
      <c r="A6" s="43"/>
      <c r="B6" s="44"/>
      <c r="C6" s="1871" t="s">
        <v>230</v>
      </c>
      <c r="D6" s="1872"/>
      <c r="E6" s="1873" t="s">
        <v>230</v>
      </c>
      <c r="F6" s="1874"/>
      <c r="G6" s="1871" t="s">
        <v>230</v>
      </c>
      <c r="H6" s="1872"/>
      <c r="I6" s="1871" t="s">
        <v>230</v>
      </c>
      <c r="J6" s="1872"/>
      <c r="K6" s="142" t="s">
        <v>97</v>
      </c>
      <c r="L6" s="448"/>
      <c r="M6" s="449"/>
      <c r="N6" s="449"/>
      <c r="O6" s="449"/>
      <c r="P6" s="1865"/>
      <c r="Q6" s="1866"/>
      <c r="R6" s="1846"/>
      <c r="S6" s="1847"/>
      <c r="T6" s="1848"/>
      <c r="U6" s="1849"/>
      <c r="V6" s="1841"/>
      <c r="W6" s="1841"/>
      <c r="X6" s="201"/>
      <c r="Y6" s="1848"/>
      <c r="Z6" s="1849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46">
        <f>主表!B4</f>
        <v>40159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2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2" t="s">
        <v>99</v>
      </c>
      <c r="Z7" s="184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2" t="s">
        <v>125</v>
      </c>
      <c r="Q8" s="184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2" t="s">
        <v>125</v>
      </c>
      <c r="Z8" s="184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四级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52"/>
      <c r="Q30" s="497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3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4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4" t="str">
        <f>A46</f>
        <v>成交单价</v>
      </c>
      <c r="Q46" s="1834"/>
      <c r="R46" s="1841">
        <f>E46</f>
        <v>0</v>
      </c>
      <c r="S46" s="1841"/>
      <c r="T46" s="1841">
        <f>G46</f>
        <v>0</v>
      </c>
      <c r="U46" s="1841"/>
      <c r="V46" s="1841">
        <f>I46</f>
        <v>0</v>
      </c>
      <c r="W46" s="184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4" t="str">
        <f>A47</f>
        <v>比较价值（元/平方米）</v>
      </c>
      <c r="Q47" s="1834"/>
      <c r="R47" s="1835" t="e">
        <f>ROUND(PRODUCT(R46,AA7:AA45),0)</f>
        <v>#DIV/0!</v>
      </c>
      <c r="S47" s="1835"/>
      <c r="T47" s="1835" t="e">
        <f>ROUND(PRODUCT(T46,AB7:AB45),0)</f>
        <v>#DIV/0!</v>
      </c>
      <c r="U47" s="1835"/>
      <c r="V47" s="1835" t="e">
        <f>ROUND(PRODUCT(V46,AC7:AC45),0)</f>
        <v>#DIV/0!</v>
      </c>
      <c r="W47" s="1835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6" t="str">
        <f>A48</f>
        <v>估价对象比较价值（单价内涵，元/平方米）</v>
      </c>
      <c r="Q48" s="1837"/>
      <c r="R48" s="1838" t="e">
        <f>ROUND(AVERAGE(R47:V47),0)</f>
        <v>#DIV/0!</v>
      </c>
      <c r="S48" s="1838"/>
      <c r="T48" s="1838"/>
      <c r="U48" s="1838"/>
      <c r="V48" s="1838"/>
      <c r="W48" s="1838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2009-12-1</v>
      </c>
      <c r="D56" s="1535">
        <f>EDATE(C56,-3)</f>
        <v>40057</v>
      </c>
      <c r="E56" s="1535">
        <f t="shared" ref="E56:O56" si="15">EDATE(D56,-3)</f>
        <v>39965</v>
      </c>
      <c r="F56" s="1535">
        <f t="shared" si="15"/>
        <v>39873</v>
      </c>
      <c r="G56" s="1535">
        <f t="shared" si="15"/>
        <v>39783</v>
      </c>
      <c r="H56" s="1535">
        <f t="shared" si="15"/>
        <v>39692</v>
      </c>
      <c r="I56" s="1535">
        <f t="shared" si="15"/>
        <v>39600</v>
      </c>
      <c r="J56" s="1535">
        <f t="shared" si="15"/>
        <v>39508</v>
      </c>
      <c r="K56" s="1535">
        <f t="shared" si="15"/>
        <v>39417</v>
      </c>
      <c r="L56" s="1535">
        <f t="shared" si="15"/>
        <v>39326</v>
      </c>
      <c r="M56" s="1535">
        <f t="shared" si="15"/>
        <v>39234</v>
      </c>
      <c r="N56" s="1535">
        <f t="shared" si="15"/>
        <v>39142</v>
      </c>
      <c r="O56" s="1535">
        <f t="shared" si="15"/>
        <v>39052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2009-4</v>
      </c>
      <c r="D58" s="1534" t="str">
        <f t="shared" ref="D58:O58" si="16">YEAR(D56)&amp;"-"&amp;ROUNDUP(MONTH(D56)/3,0)</f>
        <v>2009-3</v>
      </c>
      <c r="E58" s="1534" t="str">
        <f t="shared" si="16"/>
        <v>2009-2</v>
      </c>
      <c r="F58" s="1534" t="str">
        <f t="shared" si="16"/>
        <v>2009-1</v>
      </c>
      <c r="G58" s="1534" t="str">
        <f t="shared" si="16"/>
        <v>2008-4</v>
      </c>
      <c r="H58" s="1534" t="str">
        <f t="shared" si="16"/>
        <v>2008-3</v>
      </c>
      <c r="I58" s="1534" t="str">
        <f t="shared" si="16"/>
        <v>2008-2</v>
      </c>
      <c r="J58" s="1534" t="str">
        <f t="shared" si="16"/>
        <v>2008-1</v>
      </c>
      <c r="K58" s="1534" t="str">
        <f t="shared" si="16"/>
        <v>2007-4</v>
      </c>
      <c r="L58" s="1534" t="str">
        <f t="shared" si="16"/>
        <v>2007-3</v>
      </c>
      <c r="M58" s="1534" t="str">
        <f t="shared" si="16"/>
        <v>2007-2</v>
      </c>
      <c r="N58" s="1534" t="str">
        <f t="shared" si="16"/>
        <v>2007-1</v>
      </c>
      <c r="O58" s="1534" t="str">
        <f t="shared" si="16"/>
        <v>2006-4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40159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27</v>
      </c>
      <c r="K1" s="1140">
        <f ca="1">MATCH(E1,C4:C8,1)+IF(SUMIF(C4:C8,E1,D4:D8)=0,3,2)</f>
        <v>3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40159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3" t="s">
        <v>1637</v>
      </c>
      <c r="H2" s="1883"/>
      <c r="I2" s="1883"/>
      <c r="J2" s="1883"/>
      <c r="K2" s="1883"/>
      <c r="L2" s="1883"/>
      <c r="N2" s="1878" t="s">
        <v>1638</v>
      </c>
      <c r="O2" s="1878"/>
      <c r="P2" s="1878"/>
      <c r="Q2" s="1878"/>
      <c r="S2" s="1878" t="s">
        <v>1639</v>
      </c>
      <c r="T2" s="1878"/>
      <c r="U2" s="1878"/>
      <c r="V2" s="1878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6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6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6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4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79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6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6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4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79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6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6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7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5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6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6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7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5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6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6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7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0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1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1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2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5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6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6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7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5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6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6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7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5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6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6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7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5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6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6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7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5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6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6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7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5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6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6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7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5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6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6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7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5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6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6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7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5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6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6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7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5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6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6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7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5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6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6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7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  <mergeCell ref="G74:G77"/>
    <mergeCell ref="G78:G81"/>
    <mergeCell ref="G50:G53"/>
    <mergeCell ref="G54:G57"/>
    <mergeCell ref="G58:G61"/>
    <mergeCell ref="G62:G65"/>
    <mergeCell ref="G66:G69"/>
    <mergeCell ref="G70:G7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16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32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8" zoomScaleNormal="100" workbookViewId="0">
      <selection activeCell="S71" sqref="S71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5" sqref="C15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114.12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40159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114.12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55" t="s">
        <v>1353</v>
      </c>
      <c r="B2" s="1755"/>
      <c r="C2" s="1755"/>
      <c r="D2" s="1755"/>
      <c r="E2" s="1755"/>
      <c r="F2" s="1755"/>
      <c r="G2" s="1755"/>
      <c r="H2" s="1746"/>
      <c r="I2" s="1745"/>
      <c r="X2" s="221"/>
      <c r="AG2" s="189"/>
    </row>
    <row r="3" spans="1:33" ht="13.5">
      <c r="A3" s="1756" t="s">
        <v>1354</v>
      </c>
      <c r="B3" s="1757"/>
      <c r="C3" s="1758"/>
      <c r="D3" s="1759" t="s">
        <v>1355</v>
      </c>
      <c r="E3" s="1757"/>
      <c r="F3" s="1757"/>
      <c r="G3" s="1760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61" t="s">
        <v>1356</v>
      </c>
      <c r="E4" s="1762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63" t="s">
        <v>1360</v>
      </c>
      <c r="B5" s="1764">
        <f>主表!F5</f>
        <v>6236</v>
      </c>
      <c r="C5" s="1765" t="s">
        <v>1361</v>
      </c>
      <c r="D5" s="1762" t="s">
        <v>1362</v>
      </c>
      <c r="E5" s="1766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63"/>
      <c r="B6" s="1764"/>
      <c r="C6" s="1765"/>
      <c r="D6" s="1767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63"/>
      <c r="B7" s="1764"/>
      <c r="C7" s="1765"/>
      <c r="D7" s="1767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63"/>
      <c r="B8" s="1764"/>
      <c r="C8" s="1765"/>
      <c r="D8" s="1768" t="s">
        <v>1384</v>
      </c>
      <c r="E8" s="1769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63"/>
      <c r="B9" s="1764"/>
      <c r="C9" s="1765"/>
      <c r="D9" s="1768" t="s">
        <v>1385</v>
      </c>
      <c r="E9" s="1769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63"/>
      <c r="B10" s="1764"/>
      <c r="C10" s="1765"/>
      <c r="D10" s="1768" t="s">
        <v>1386</v>
      </c>
      <c r="E10" s="1769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2" t="s">
        <v>1367</v>
      </c>
      <c r="E11" s="1766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2" t="s">
        <v>1369</v>
      </c>
      <c r="E12" s="1766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2" t="s">
        <v>1370</v>
      </c>
      <c r="E13" s="1766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6236</v>
      </c>
      <c r="C14" s="1301" t="s">
        <v>1372</v>
      </c>
      <c r="D14" s="1762" t="s">
        <v>1371</v>
      </c>
      <c r="E14" s="1766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4">
        <f ca="1">主表!F24</f>
        <v>6236</v>
      </c>
      <c r="C15" s="1770"/>
      <c r="D15" s="1768" t="s">
        <v>1374</v>
      </c>
      <c r="E15" s="1769"/>
      <c r="F15" s="1769"/>
      <c r="G15" s="1771"/>
      <c r="H15" s="1746"/>
      <c r="I15" s="1745"/>
      <c r="X15" s="221"/>
      <c r="AG15" s="189"/>
    </row>
    <row r="16" spans="1:33" ht="27.75" thickBot="1">
      <c r="A16" s="1294" t="s">
        <v>1375</v>
      </c>
      <c r="B16" s="1764">
        <f ca="1">主表!F25</f>
        <v>71.165199999999999</v>
      </c>
      <c r="C16" s="1770"/>
      <c r="D16" s="1768" t="s">
        <v>1376</v>
      </c>
      <c r="E16" s="1769"/>
      <c r="F16" s="1769"/>
      <c r="G16" s="1771"/>
      <c r="H16" s="1303" t="str">
        <f ca="1">NUMBERSTRING(INT(B16*10000),2)&amp;"元整"</f>
        <v>柒拾壹万壹仟陆佰伍拾贰元整</v>
      </c>
      <c r="I16" s="1304"/>
      <c r="X16" s="221"/>
      <c r="AG16" s="189"/>
    </row>
    <row r="17" spans="1:33" ht="13.5">
      <c r="A17" s="1294" t="s">
        <v>1377</v>
      </c>
      <c r="B17" s="1777">
        <f>主表!F33</f>
        <v>0</v>
      </c>
      <c r="C17" s="1770"/>
      <c r="D17" s="1768" t="s">
        <v>1378</v>
      </c>
      <c r="E17" s="1769"/>
      <c r="F17" s="1769"/>
      <c r="G17" s="1771"/>
      <c r="H17" s="1746"/>
      <c r="I17" s="1745"/>
      <c r="X17" s="221"/>
      <c r="AG17" s="189"/>
    </row>
    <row r="18" spans="1:33" ht="27.75" thickBot="1">
      <c r="A18" s="1294" t="s">
        <v>1379</v>
      </c>
      <c r="B18" s="1764">
        <f ca="1">主表!F35</f>
        <v>0</v>
      </c>
      <c r="C18" s="1770"/>
      <c r="D18" s="1768" t="s">
        <v>1380</v>
      </c>
      <c r="E18" s="1769"/>
      <c r="F18" s="1769"/>
      <c r="G18" s="1771"/>
      <c r="H18" s="1746"/>
      <c r="I18" s="1745"/>
      <c r="X18" s="221"/>
      <c r="AG18" s="189"/>
    </row>
    <row r="19" spans="1:33" ht="27.75" thickBot="1">
      <c r="A19" s="1302" t="s">
        <v>1381</v>
      </c>
      <c r="B19" s="1772">
        <f ca="1">主表!F36</f>
        <v>0</v>
      </c>
      <c r="C19" s="1773"/>
      <c r="D19" s="1774" t="s">
        <v>1382</v>
      </c>
      <c r="E19" s="1775"/>
      <c r="F19" s="1775"/>
      <c r="G19" s="1776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B16" sqref="B16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3" t="s">
        <v>1275</v>
      </c>
      <c r="E2" s="1784"/>
      <c r="F2" s="1784"/>
      <c r="G2" s="1784"/>
      <c r="H2" s="1785"/>
      <c r="I2" s="1167"/>
      <c r="J2" s="1167"/>
      <c r="K2" s="1214"/>
      <c r="L2" s="1214"/>
      <c r="N2" s="501" t="s">
        <v>1153</v>
      </c>
      <c r="O2" s="484">
        <f>SUMPRODUCT((N6:N12=B20)*(O5:Q5=B21)*(O6:Q12))</f>
        <v>60</v>
      </c>
    </row>
    <row r="3" spans="1:18" ht="15.75" customHeight="1">
      <c r="A3" s="1181" t="s">
        <v>1775</v>
      </c>
      <c r="B3" s="1567">
        <v>40159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8</v>
      </c>
    </row>
    <row r="4" spans="1:18" ht="15.75" customHeight="1">
      <c r="A4" s="1193" t="s">
        <v>1776</v>
      </c>
      <c r="B4" s="1567">
        <v>40159</v>
      </c>
      <c r="C4" s="1166"/>
      <c r="D4" s="1173" t="s">
        <v>1276</v>
      </c>
      <c r="E4" s="1174" t="s">
        <v>1569</v>
      </c>
      <c r="F4" s="1175">
        <f ca="1">F5+F8+F9+F10</f>
        <v>6236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6236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7127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114.12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891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251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62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4.4999999999999998E-2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0.98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1788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2001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6236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71.165199999999999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6" t="s">
        <v>1277</v>
      </c>
      <c r="E26" s="1787"/>
      <c r="F26" s="1787"/>
      <c r="G26" s="1787"/>
      <c r="H26" s="1788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0.87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8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0.5</v>
      </c>
      <c r="H31" s="1231"/>
      <c r="I31" s="1778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</v>
      </c>
      <c r="H32" s="1231"/>
      <c r="I32" s="1778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6" t="s">
        <v>1280</v>
      </c>
      <c r="E34" s="1787"/>
      <c r="F34" s="1787"/>
      <c r="G34" s="1787"/>
      <c r="H34" s="1788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79" t="s">
        <v>1257</v>
      </c>
      <c r="H35" s="1780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1" t="s">
        <v>1259</v>
      </c>
      <c r="H36" s="1782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114.12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四级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89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0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0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0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0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89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1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1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2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89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798" t="s">
        <v>928</v>
      </c>
      <c r="E16" s="1799"/>
      <c r="F16" s="1798" t="s">
        <v>926</v>
      </c>
      <c r="G16" s="1800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3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16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40159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0.99019999999999997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62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5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6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6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797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4" t="s">
        <v>1159</v>
      </c>
      <c r="B91" s="1794"/>
      <c r="C91" s="1794"/>
      <c r="D91" s="1794"/>
      <c r="E91" s="1794"/>
      <c r="F91" s="1794"/>
      <c r="G91" s="1794"/>
      <c r="H91" s="1794"/>
      <c r="I91" s="1794"/>
      <c r="J91" s="1794"/>
      <c r="K91" s="653"/>
      <c r="L91" s="653"/>
      <c r="M91" s="653"/>
      <c r="N91" s="653"/>
    </row>
    <row r="92" spans="1:37">
      <c r="A92" s="1802" t="s">
        <v>1160</v>
      </c>
      <c r="B92" s="1802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3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4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4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4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4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4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4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5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3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804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804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804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804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804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804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804"/>
      <c r="B109" s="1806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5"/>
      <c r="B110" s="1807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1" t="s">
        <v>1175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2020-12-23T09:18:41Z</dcterms:modified>
</cp:coreProperties>
</file>