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30" windowWidth="19440" windowHeight="9165"/>
  </bookViews>
  <sheets>
    <sheet name="1.16" sheetId="1" r:id="rId1"/>
  </sheets>
  <definedNames>
    <definedName name="_xlnm.Print_Area" localSheetId="0">'1.16'!$A$1:$K$17</definedName>
  </definedNames>
  <calcPr calcId="144525"/>
</workbook>
</file>

<file path=xl/calcChain.xml><?xml version="1.0" encoding="utf-8"?>
<calcChain xmlns="http://schemas.openxmlformats.org/spreadsheetml/2006/main">
  <c r="J12" i="1" l="1"/>
  <c r="K12" i="1"/>
  <c r="I14" i="1"/>
  <c r="J4" i="1"/>
  <c r="B12" i="1"/>
  <c r="D12" i="1"/>
  <c r="J3" i="1"/>
  <c r="B11" i="1"/>
  <c r="D11" i="1"/>
  <c r="J11" i="1"/>
  <c r="K11" i="1"/>
  <c r="H11" i="1"/>
  <c r="H12" i="1"/>
  <c r="I12" i="1"/>
  <c r="I13" i="1"/>
  <c r="C12" i="1"/>
  <c r="E11" i="1"/>
  <c r="E12" i="1"/>
  <c r="K3" i="1"/>
  <c r="K4" i="1"/>
  <c r="I16" i="1"/>
  <c r="K9" i="1"/>
  <c r="K8" i="1"/>
  <c r="K7" i="1"/>
</calcChain>
</file>

<file path=xl/sharedStrings.xml><?xml version="1.0" encoding="utf-8"?>
<sst xmlns="http://schemas.openxmlformats.org/spreadsheetml/2006/main" count="47" uniqueCount="39">
  <si>
    <t xml:space="preserve">            因素
基准地价法</t>
  </si>
  <si>
    <t>区片价格</t>
  </si>
  <si>
    <t>居住特殊情况修正
商业路线价修正</t>
  </si>
  <si>
    <t>基础
设施</t>
  </si>
  <si>
    <t>用途修正系数</t>
  </si>
  <si>
    <t>期日修正系数</t>
  </si>
  <si>
    <t>年期修正系数</t>
  </si>
  <si>
    <t>容积率修正系数</t>
  </si>
  <si>
    <t>因素修正系数</t>
  </si>
  <si>
    <t>结果</t>
  </si>
  <si>
    <t>政府收益</t>
  </si>
  <si>
    <t>居住</t>
  </si>
  <si>
    <t>商业</t>
  </si>
  <si>
    <t>办公</t>
  </si>
  <si>
    <t>评估结果=（片区价格*路线修正或特殊情况修正+基础设施）*用途*年期*容积率*因素</t>
  </si>
  <si>
    <t>政府土地收益=结果*25%</t>
  </si>
  <si>
    <t xml:space="preserve">             因素
剩余法</t>
  </si>
  <si>
    <t>商品房房价（修正后的最终取值）</t>
  </si>
  <si>
    <t>商品房规模</t>
  </si>
  <si>
    <t>保障房房价</t>
  </si>
  <si>
    <t>保障房规模</t>
  </si>
  <si>
    <t>回迁房房价</t>
  </si>
  <si>
    <t>回迁房规模</t>
  </si>
  <si>
    <t>总规模</t>
  </si>
  <si>
    <t>平均房价</t>
  </si>
  <si>
    <t>商业（剩余）</t>
  </si>
  <si>
    <t>办公（剩余）</t>
  </si>
  <si>
    <t xml:space="preserve">      最终结果
用途</t>
  </si>
  <si>
    <t>基准地价法</t>
  </si>
  <si>
    <t>权重</t>
  </si>
  <si>
    <t>剩余法</t>
  </si>
  <si>
    <t>收益法</t>
  </si>
  <si>
    <t>出让规模</t>
  </si>
  <si>
    <t>熟地总价</t>
  </si>
  <si>
    <t>熟地单价</t>
  </si>
  <si>
    <t>政府收益总价</t>
  </si>
  <si>
    <t>补偿费</t>
  </si>
  <si>
    <t>基本价格</t>
  </si>
  <si>
    <t>1、北京市通州区张家湾车辆段综合利用供地项目F3其他类多功能用地(住商办八级Ⅷ-通1)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</si>
</sst>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_);[Red]\(0.0000\)"/>
    <numFmt numFmtId="177" formatCode="0_);[Red]\(0\)"/>
    <numFmt numFmtId="178" formatCode="0_ "/>
    <numFmt numFmtId="179" formatCode="0.0%"/>
    <numFmt numFmtId="180" formatCode="0.00_ "/>
  </numFmts>
  <fonts count="11" x14ac:knownFonts="1"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8"/>
      <color theme="1"/>
      <name val="仿宋_GB2312"/>
      <charset val="134"/>
    </font>
    <font>
      <sz val="12"/>
      <color indexed="8"/>
      <name val="Times New Roman"/>
      <family val="1"/>
    </font>
    <font>
      <b/>
      <sz val="9"/>
      <color theme="1"/>
      <name val="宋体"/>
      <family val="3"/>
      <charset val="134"/>
    </font>
    <font>
      <sz val="6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仿宋_GB2312"/>
      <charset val="134"/>
    </font>
    <font>
      <sz val="12"/>
      <color indexed="8"/>
      <name val="仿宋_GB2312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178" fontId="7" fillId="5" borderId="2" xfId="0" applyNumberFormat="1" applyFont="1" applyFill="1" applyBorder="1" applyAlignment="1">
      <alignment horizontal="center" vertical="center"/>
    </xf>
    <xf numFmtId="178" fontId="7" fillId="6" borderId="2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horizontal="center" vertical="center"/>
    </xf>
    <xf numFmtId="0" fontId="6" fillId="5" borderId="2" xfId="0" applyNumberFormat="1" applyFont="1" applyFill="1" applyBorder="1" applyAlignment="1">
      <alignment horizontal="center" vertical="center"/>
    </xf>
    <xf numFmtId="1" fontId="6" fillId="6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 applyAlignment="1">
      <alignment horizontal="center" vertical="center"/>
    </xf>
    <xf numFmtId="180" fontId="6" fillId="0" borderId="2" xfId="0" applyNumberFormat="1" applyFont="1" applyFill="1" applyBorder="1" applyAlignment="1">
      <alignment horizontal="center" vertical="center"/>
    </xf>
    <xf numFmtId="178" fontId="6" fillId="6" borderId="2" xfId="0" applyNumberFormat="1" applyFont="1" applyFill="1" applyBorder="1" applyAlignment="1">
      <alignment horizontal="center" vertical="center" wrapText="1"/>
    </xf>
    <xf numFmtId="178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  <xf numFmtId="180" fontId="6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7" fontId="3" fillId="3" borderId="0" xfId="0" applyNumberFormat="1" applyFont="1" applyFill="1" applyAlignment="1">
      <alignment horizontal="center" vertical="center"/>
    </xf>
    <xf numFmtId="180" fontId="6" fillId="2" borderId="2" xfId="2" applyNumberFormat="1" applyFont="1" applyFill="1" applyBorder="1" applyAlignment="1">
      <alignment horizontal="center" vertical="center"/>
    </xf>
    <xf numFmtId="180" fontId="6" fillId="0" borderId="2" xfId="2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left" vertical="center"/>
    </xf>
    <xf numFmtId="0" fontId="4" fillId="0" borderId="0" xfId="2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</cellXfs>
  <cellStyles count="3">
    <cellStyle name="常规" xfId="0" builtinId="0"/>
    <cellStyle name="常规 11" xfId="2"/>
    <cellStyle name="常规 1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17"/>
  <sheetViews>
    <sheetView tabSelected="1" view="pageBreakPreview" zoomScaleNormal="110" zoomScaleSheetLayoutView="100" workbookViewId="0">
      <selection activeCell="J13" sqref="J13"/>
    </sheetView>
  </sheetViews>
  <sheetFormatPr defaultColWidth="9" defaultRowHeight="15.75" x14ac:dyDescent="0.15"/>
  <cols>
    <col min="1" max="1" width="10.75" style="5" customWidth="1"/>
    <col min="2" max="2" width="7.5" style="5" customWidth="1"/>
    <col min="3" max="3" width="9" style="5" customWidth="1"/>
    <col min="4" max="4" width="6.125" style="5" customWidth="1"/>
    <col min="5" max="5" width="7.625" style="5" customWidth="1"/>
    <col min="6" max="6" width="7.75" style="5" customWidth="1"/>
    <col min="7" max="7" width="6.125" style="5" customWidth="1"/>
    <col min="8" max="8" width="9.875" style="5" customWidth="1"/>
    <col min="9" max="9" width="14.5" style="6" customWidth="1"/>
    <col min="10" max="10" width="8.5" style="6" customWidth="1"/>
    <col min="11" max="11" width="7.75" style="7" customWidth="1"/>
    <col min="12" max="12" width="9.5" style="5" customWidth="1"/>
    <col min="13" max="13" width="5.625" style="5" customWidth="1"/>
    <col min="14" max="14" width="12.75" style="5"/>
    <col min="15" max="15" width="13.25" style="5"/>
    <col min="16" max="16384" width="9" style="5"/>
  </cols>
  <sheetData>
    <row r="1" spans="1:14" s="1" customFormat="1" ht="14.25" x14ac:dyDescent="0.15">
      <c r="A1" s="51" t="s">
        <v>38</v>
      </c>
      <c r="B1" s="51"/>
      <c r="C1" s="51"/>
      <c r="D1" s="51"/>
      <c r="E1" s="51"/>
      <c r="F1" s="51"/>
      <c r="G1" s="51"/>
      <c r="H1" s="51"/>
      <c r="I1" s="52"/>
      <c r="J1" s="51"/>
      <c r="K1" s="52"/>
    </row>
    <row r="2" spans="1:14" s="1" customFormat="1" ht="36" x14ac:dyDescent="0.1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29" t="s">
        <v>9</v>
      </c>
      <c r="K2" s="30" t="s">
        <v>10</v>
      </c>
    </row>
    <row r="3" spans="1:14" s="2" customFormat="1" ht="14.1" customHeight="1" x14ac:dyDescent="0.15">
      <c r="A3" s="11" t="s">
        <v>12</v>
      </c>
      <c r="B3" s="12">
        <v>5280</v>
      </c>
      <c r="C3" s="14">
        <v>1</v>
      </c>
      <c r="D3" s="11">
        <v>-18</v>
      </c>
      <c r="E3" s="13">
        <v>1</v>
      </c>
      <c r="F3" s="13">
        <v>1.3906000000000001</v>
      </c>
      <c r="G3" s="13">
        <v>1</v>
      </c>
      <c r="H3" s="13">
        <v>1.1565000000000001</v>
      </c>
      <c r="I3" s="13">
        <v>1.0749</v>
      </c>
      <c r="J3" s="31">
        <f>ROUND((B3*C3+D3)*E3*F3*G3*H3*I3,0)</f>
        <v>9096</v>
      </c>
      <c r="K3" s="32">
        <f t="shared" ref="K3:K9" si="0">J3*0.25</f>
        <v>2274</v>
      </c>
    </row>
    <row r="4" spans="1:14" s="2" customFormat="1" ht="14.1" customHeight="1" x14ac:dyDescent="0.15">
      <c r="A4" s="11" t="s">
        <v>13</v>
      </c>
      <c r="B4" s="12">
        <v>5250</v>
      </c>
      <c r="C4" s="14">
        <v>1</v>
      </c>
      <c r="D4" s="11">
        <v>-18</v>
      </c>
      <c r="E4" s="13">
        <v>1</v>
      </c>
      <c r="F4" s="13">
        <v>1.3906000000000001</v>
      </c>
      <c r="G4" s="13">
        <v>1</v>
      </c>
      <c r="H4" s="13">
        <v>1.1009</v>
      </c>
      <c r="I4" s="13">
        <v>1.0788</v>
      </c>
      <c r="J4" s="31">
        <f>ROUND((B4*C4+D4)*E4*F4*G4*H4*I4,0)</f>
        <v>8641</v>
      </c>
      <c r="K4" s="32">
        <f t="shared" si="0"/>
        <v>2160.25</v>
      </c>
      <c r="L4" s="33"/>
    </row>
    <row r="5" spans="1:14" s="1" customFormat="1" ht="14.25" x14ac:dyDescent="0.15">
      <c r="A5" s="53" t="s">
        <v>14</v>
      </c>
      <c r="B5" s="53"/>
      <c r="C5" s="53"/>
      <c r="D5" s="53"/>
      <c r="E5" s="53"/>
      <c r="F5" s="53"/>
      <c r="G5" s="53"/>
      <c r="H5" s="53"/>
      <c r="I5" s="53"/>
      <c r="J5" s="53" t="s">
        <v>15</v>
      </c>
      <c r="K5" s="53"/>
    </row>
    <row r="6" spans="1:14" s="1" customFormat="1" ht="27" x14ac:dyDescent="0.15">
      <c r="A6" s="8" t="s">
        <v>16</v>
      </c>
      <c r="B6" s="10" t="s">
        <v>17</v>
      </c>
      <c r="C6" s="9" t="s">
        <v>18</v>
      </c>
      <c r="D6" s="9" t="s">
        <v>19</v>
      </c>
      <c r="E6" s="9" t="s">
        <v>20</v>
      </c>
      <c r="F6" s="9" t="s">
        <v>21</v>
      </c>
      <c r="G6" s="9" t="s">
        <v>22</v>
      </c>
      <c r="H6" s="9" t="s">
        <v>23</v>
      </c>
      <c r="I6" s="9" t="s">
        <v>24</v>
      </c>
      <c r="J6" s="34" t="s">
        <v>9</v>
      </c>
      <c r="K6" s="35" t="s">
        <v>10</v>
      </c>
    </row>
    <row r="7" spans="1:14" s="3" customFormat="1" ht="14.25" hidden="1" x14ac:dyDescent="0.15">
      <c r="A7" s="15" t="s">
        <v>11</v>
      </c>
      <c r="B7" s="16"/>
      <c r="C7" s="17"/>
      <c r="D7" s="18"/>
      <c r="E7" s="18"/>
      <c r="F7" s="18"/>
      <c r="G7" s="18"/>
      <c r="H7" s="17"/>
      <c r="I7" s="36"/>
      <c r="J7" s="37"/>
      <c r="K7" s="38">
        <f t="shared" si="0"/>
        <v>0</v>
      </c>
    </row>
    <row r="8" spans="1:14" s="3" customFormat="1" ht="14.25" x14ac:dyDescent="0.15">
      <c r="A8" s="15" t="s">
        <v>25</v>
      </c>
      <c r="B8" s="16">
        <v>25489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7">
        <v>0</v>
      </c>
      <c r="I8" s="36">
        <v>25489</v>
      </c>
      <c r="J8" s="39">
        <v>10634</v>
      </c>
      <c r="K8" s="38">
        <f t="shared" si="0"/>
        <v>2658.5</v>
      </c>
    </row>
    <row r="9" spans="1:14" s="1" customFormat="1" ht="14.25" x14ac:dyDescent="0.15">
      <c r="A9" s="9" t="s">
        <v>26</v>
      </c>
      <c r="B9" s="16">
        <v>22602</v>
      </c>
      <c r="C9" s="19">
        <v>302000</v>
      </c>
      <c r="D9" s="18">
        <v>0</v>
      </c>
      <c r="E9" s="19">
        <v>0</v>
      </c>
      <c r="F9" s="19">
        <v>0</v>
      </c>
      <c r="G9" s="19">
        <v>0</v>
      </c>
      <c r="H9" s="19">
        <v>302000</v>
      </c>
      <c r="I9" s="36">
        <v>22602</v>
      </c>
      <c r="J9" s="39">
        <v>9876</v>
      </c>
      <c r="K9" s="38">
        <f t="shared" si="0"/>
        <v>2469</v>
      </c>
    </row>
    <row r="10" spans="1:14" s="1" customFormat="1" ht="22.5" x14ac:dyDescent="0.15">
      <c r="A10" s="20" t="s">
        <v>27</v>
      </c>
      <c r="B10" s="21" t="s">
        <v>28</v>
      </c>
      <c r="C10" s="21" t="s">
        <v>29</v>
      </c>
      <c r="D10" s="21" t="s">
        <v>30</v>
      </c>
      <c r="E10" s="21" t="s">
        <v>29</v>
      </c>
      <c r="F10" s="21" t="s">
        <v>31</v>
      </c>
      <c r="G10" s="21" t="s">
        <v>29</v>
      </c>
      <c r="H10" s="21" t="s">
        <v>32</v>
      </c>
      <c r="I10" s="21" t="s">
        <v>33</v>
      </c>
      <c r="J10" s="21" t="s">
        <v>34</v>
      </c>
      <c r="K10" s="21" t="s">
        <v>10</v>
      </c>
    </row>
    <row r="11" spans="1:14" s="1" customFormat="1" ht="15" customHeight="1" x14ac:dyDescent="0.15">
      <c r="A11" s="9" t="s">
        <v>12</v>
      </c>
      <c r="B11" s="25">
        <f>J3</f>
        <v>9096</v>
      </c>
      <c r="C11" s="23">
        <v>0.3</v>
      </c>
      <c r="D11" s="22">
        <f>J8</f>
        <v>10634</v>
      </c>
      <c r="E11" s="24">
        <f>1-C11</f>
        <v>0.7</v>
      </c>
      <c r="F11" s="18">
        <v>0</v>
      </c>
      <c r="G11" s="24">
        <v>0</v>
      </c>
      <c r="H11" s="19">
        <f>H8</f>
        <v>0</v>
      </c>
      <c r="I11" s="40">
        <v>0</v>
      </c>
      <c r="J11" s="39">
        <f>B11*C11+D11*E11</f>
        <v>10172.599999999999</v>
      </c>
      <c r="K11" s="41">
        <f>ROUND(J11*0.25,0)</f>
        <v>2543</v>
      </c>
      <c r="L11" s="42"/>
      <c r="M11" s="42"/>
    </row>
    <row r="12" spans="1:14" s="1" customFormat="1" ht="15" customHeight="1" x14ac:dyDescent="0.15">
      <c r="A12" s="9" t="s">
        <v>13</v>
      </c>
      <c r="B12" s="25">
        <f>J4</f>
        <v>8641</v>
      </c>
      <c r="C12" s="23">
        <f>C11</f>
        <v>0.3</v>
      </c>
      <c r="D12" s="22">
        <f>J9</f>
        <v>9876</v>
      </c>
      <c r="E12" s="24">
        <f>E11</f>
        <v>0.7</v>
      </c>
      <c r="F12" s="18">
        <v>0</v>
      </c>
      <c r="G12" s="24">
        <v>0</v>
      </c>
      <c r="H12" s="19">
        <f>H9</f>
        <v>302000</v>
      </c>
      <c r="I12" s="40">
        <f>J12*H12/10000</f>
        <v>287081.2</v>
      </c>
      <c r="J12" s="39">
        <f>ROUND(B12*C12+D12*E12,0)</f>
        <v>9506</v>
      </c>
      <c r="K12" s="41">
        <f>ROUND(J12*0.25,0)</f>
        <v>2377</v>
      </c>
      <c r="N12" s="43"/>
    </row>
    <row r="13" spans="1:14" s="1" customFormat="1" ht="15" customHeight="1" x14ac:dyDescent="0.15">
      <c r="A13" s="26" t="s">
        <v>33</v>
      </c>
      <c r="B13" s="27"/>
      <c r="C13" s="27"/>
      <c r="D13" s="27"/>
      <c r="E13" s="27"/>
      <c r="F13" s="27"/>
      <c r="G13" s="27"/>
      <c r="H13" s="27"/>
      <c r="I13" s="44">
        <f>I11+I12</f>
        <v>287081.2</v>
      </c>
      <c r="J13" s="27"/>
      <c r="K13" s="45"/>
    </row>
    <row r="14" spans="1:14" s="1" customFormat="1" ht="15" customHeight="1" x14ac:dyDescent="0.15">
      <c r="A14" s="11" t="s">
        <v>35</v>
      </c>
      <c r="B14" s="28"/>
      <c r="C14" s="28"/>
      <c r="D14" s="28"/>
      <c r="E14" s="28"/>
      <c r="F14" s="28"/>
      <c r="G14" s="28"/>
      <c r="H14" s="28"/>
      <c r="I14" s="50">
        <f>ROUND(K12*H12/10000,2)</f>
        <v>71785.399999999994</v>
      </c>
      <c r="J14" s="28"/>
      <c r="K14" s="46"/>
    </row>
    <row r="15" spans="1:14" s="1" customFormat="1" ht="15" customHeight="1" x14ac:dyDescent="0.15">
      <c r="A15" s="11" t="s">
        <v>36</v>
      </c>
      <c r="B15" s="28"/>
      <c r="C15" s="28"/>
      <c r="D15" s="28"/>
      <c r="E15" s="28"/>
      <c r="F15" s="28"/>
      <c r="G15" s="28"/>
      <c r="H15" s="28"/>
      <c r="I15" s="49">
        <v>434880</v>
      </c>
      <c r="J15" s="28"/>
      <c r="K15" s="46"/>
    </row>
    <row r="16" spans="1:14" s="1" customFormat="1" ht="15" customHeight="1" x14ac:dyDescent="0.15">
      <c r="A16" s="11" t="s">
        <v>37</v>
      </c>
      <c r="B16" s="28"/>
      <c r="C16" s="28"/>
      <c r="D16" s="28"/>
      <c r="E16" s="28"/>
      <c r="F16" s="28"/>
      <c r="G16" s="28"/>
      <c r="H16" s="28"/>
      <c r="I16" s="40">
        <f>I14+I15</f>
        <v>506665.4</v>
      </c>
      <c r="J16" s="28"/>
      <c r="K16" s="46"/>
    </row>
    <row r="17" spans="9:11" s="4" customFormat="1" x14ac:dyDescent="0.15">
      <c r="I17" s="47"/>
      <c r="J17" s="47"/>
      <c r="K17" s="48"/>
    </row>
  </sheetData>
  <mergeCells count="3">
    <mergeCell ref="A1:K1"/>
    <mergeCell ref="A5:I5"/>
    <mergeCell ref="J5:K5"/>
  </mergeCells>
  <phoneticPr fontId="9" type="noConversion"/>
  <printOptions horizontalCentered="1"/>
  <pageMargins left="0.31496062992126" right="0.31496062992126" top="0.74803149606299202" bottom="0.74803149606299202" header="0.31496062992126" footer="0.31496062992126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1.16</vt:lpstr>
      <vt:lpstr>'1.16'!Print_Area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胡韵亭</dc:creator>
  <cp:lastModifiedBy>Windows User</cp:lastModifiedBy>
  <cp:lastPrinted>2021-07-30T06:36:44Z</cp:lastPrinted>
  <dcterms:created xsi:type="dcterms:W3CDTF">2020-03-24T05:53:23Z</dcterms:created>
  <dcterms:modified xsi:type="dcterms:W3CDTF">2021-07-30T06:58:00Z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