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表" sheetId="6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</externalReferences>
  <definedNames>
    <definedName name="办公层高">'[1]不动产比较法-办公'!$B$119:$M$119</definedName>
    <definedName name="办公朝向">'[1]不动产比较法-办公'!$B$91:$M$91</definedName>
    <definedName name="办公道路级别">'[1]不动产比较法-办公'!$B$87:$M$87</definedName>
    <definedName name="办公公共部分装修">'[1]不动产比较法-办公'!$B$108:$M$108</definedName>
    <definedName name="办公基础设施水平">'[1]不动产比较法-办公'!$B$117:$M$117</definedName>
    <definedName name="办公集聚程度">[1]定义!$M$1:$M$6</definedName>
    <definedName name="办公建筑结构">'[1]不动产比较法-办公'!$B$106:$M$106</definedName>
    <definedName name="办公建筑类型">'[1]不动产比较法-办公'!$B$101:$M$101</definedName>
    <definedName name="办公交易情况">'[1]不动产比较法-办公'!$A$62:$M$62</definedName>
    <definedName name="办公楼层">'[1]不动产比较法-办公'!$B$89:$M$89</definedName>
    <definedName name="办公内部装修">'[1]不动产比较法-办公'!$B$123:$M$123</definedName>
    <definedName name="办公物业管理">'[1]不动产比较法-办公'!$B$115:$M$115</definedName>
    <definedName name="办公用途">'[1]不动产比较法-办公'!$B$64:$M$64</definedName>
    <definedName name="仓储公共部分装修">'[1]不动产比较法-仓储'!$B$77:$M$77</definedName>
    <definedName name="仓储交易情况">'[1]不动产比较法-仓储'!$A$49:$M$49</definedName>
    <definedName name="仓储楼层">'[1]不动产比较法-仓储'!$B$69:$M$69</definedName>
    <definedName name="仓储物业等级">'[1]不动产比较法-仓储'!$B$82:$M$82</definedName>
    <definedName name="仓储用途">'[1]不动产比较法-仓储'!$B$51:$M$51</definedName>
    <definedName name="产业集聚程度">[1]定义!$N$1:$N$6</definedName>
    <definedName name="车位公共部分装修">'[1]不动产比较法-车位'!$B$83:$M$83</definedName>
    <definedName name="车位交易情况">'[1]不动产比较法-车位'!$A$51:$M$51</definedName>
    <definedName name="车位类型">'[1]不动产比较法-车位'!$B$93:$M$93</definedName>
    <definedName name="车位楼层">'[1]不动产比较法-车位'!$B$71:$M$71</definedName>
    <definedName name="车位配套类型">'[1]不动产比较法-车位'!$B$79:$M$79</definedName>
    <definedName name="车位物业等级">'[1]不动产比较法-车位'!$B$88:$M$88</definedName>
    <definedName name="车位用途">'[1]不动产比较法-车位'!$B$53:$M$53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二级分类">[1]修正!$C$17:$C$39</definedName>
    <definedName name="法定最高年限">[1]定义!$G$2:$G$4</definedName>
    <definedName name="工业公共部分装修">'[1]不动产比较法-工业'!$B$95:$M$95</definedName>
    <definedName name="工业基础设施水平">'[1]不动产比较法-工业'!$B$102:$M$102</definedName>
    <definedName name="工业建筑结构">'[1]不动产比较法-工业'!$B$93:$M$93</definedName>
    <definedName name="工业建筑类型">'[1]不动产比较法-工业'!$B$88:$M$88</definedName>
    <definedName name="工业交易情况">'[1]不动产比较法-工业'!$A$55:$M$55</definedName>
    <definedName name="工业内部装修">'[1]不动产比较法-工业'!$B$104:$M$104</definedName>
    <definedName name="工业物业管理">'[1]不动产比较法-工业'!$B$100:$M$100</definedName>
    <definedName name="工业用途">'[1]不动产比较法-工业'!$B$57:$M$57</definedName>
    <definedName name="公共配套设施">[1]定义!$Q$1:$Q$6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'[1]不动产比较法-商业'!$B$116:$M$116</definedName>
    <definedName name="商业繁华度">[1]定义!$L$1:$L$6</definedName>
    <definedName name="商业公共部分装修">'[1]不动产比较法-商业'!$B$107:$M$107</definedName>
    <definedName name="商业基础设施水平">'[1]不动产比较法-商业'!$B$112:$M$112</definedName>
    <definedName name="商业建筑结构">'[1]不动产比较法-商业'!$B$105:$M$105</definedName>
    <definedName name="商业交易情况">'[1]不动产比较法-商业'!$A$61:$M$61</definedName>
    <definedName name="商业街名称">[1]修正!$C$59:$C$119</definedName>
    <definedName name="商业进深比">'[1]不动产比较法-商业'!$B$120:$M$120</definedName>
    <definedName name="商业类型">'[1]不动产比较法-商业'!$B$100:$M$100</definedName>
    <definedName name="商业临街状况">'[1]不动产比较法-商业'!$B$86:$M$86</definedName>
    <definedName name="商业楼层">'[1]不动产比较法-商业'!$B$92:$M$92</definedName>
    <definedName name="商业内部装修">'[1]不动产比较法-商业'!$B$122:$M$122</definedName>
    <definedName name="商业人流量">'[1]不动产比较法-商业'!$B$90:$M$90</definedName>
    <definedName name="商业业态">'[1]不动产比较法-商业'!$B$114:$M$114</definedName>
    <definedName name="商业用途">'[1]不动产比较法-商业'!$B$63:$M$63</definedName>
    <definedName name="是否封闭">'[1]不动产比较法-仓储'!$B$89:$M$89</definedName>
    <definedName name="是否直接入户">'[1]不动产比较法-车位'!$B$95:$M$95</definedName>
    <definedName name="套工工程地质条件">'[1]比较法-工业'!$B$116:$M$116</definedName>
    <definedName name="套工交易情况">'[1]比较法-住宅、综合'!$A$75:$M$75</definedName>
    <definedName name="套工开发程度">'[1]比较法-工业'!$B$114:$M$114</definedName>
    <definedName name="套工临街等级">'[1]比较法-工业'!$B$99:$M$99</definedName>
    <definedName name="套工土地级别">'[1]比较法-工业'!$B$101:$M$101</definedName>
    <definedName name="套工用途">'[1]比较法-工业'!$B$72:$M$72</definedName>
    <definedName name="套工宗地形状">'[1]比较法-工业'!$B$112:$M$112</definedName>
    <definedName name="套综道路等级">'[1]比较法-住宅、综合'!$B$108:$M$108</definedName>
    <definedName name="套综工程地质条件">'[1]比较法-住宅、综合'!$B$127:$M$127</definedName>
    <definedName name="套综交易情况">'[1]比较法-住宅、综合'!$A$75:$M$75</definedName>
    <definedName name="套综临街宽度及深度">'[1]比较法-住宅、综合'!$B$123:$M$123</definedName>
    <definedName name="套综土地级别">'[1]比较法-住宅、综合'!$B$110:$M$110</definedName>
    <definedName name="套综用途">'[1]比较法-住宅、综合'!$B$77:$M$77</definedName>
    <definedName name="套综宗地内开发程度">'[1]比较法-住宅、综合'!$B$125:$M$125</definedName>
    <definedName name="套综宗地形状">'[1]比较法-住宅、综合'!$B$121:$M$121</definedName>
    <definedName name="土地估价师">[1]估价师及机构信息!$D$3:$D$24</definedName>
    <definedName name="土地级别">[1]定义!$C$1:$C$14</definedName>
    <definedName name="土地年限区间">[1]定义!$I$1:$I$8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'[1]不动产比较法-办公'!$B$113:$M$113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类型">[1]定义!$A$1:$A$50</definedName>
    <definedName name="有无电梯">'[1]不动产比较法-仓储'!$B$84:$M$84</definedName>
    <definedName name="主用途">[1]定义!$F$1:$F$10</definedName>
    <definedName name="住宅朝向">'[1]不动产比较法-住宅'!$B$88:$M$88</definedName>
    <definedName name="住宅房型">'[1]不动产比较法-住宅'!$B$118:$M$118</definedName>
    <definedName name="住宅公共部分装修">'[1]不动产比较法-住宅'!$B$109:$M$109</definedName>
    <definedName name="住宅基础设施水平">'[1]不动产比较法-住宅'!$B$116:$M$116</definedName>
    <definedName name="住宅建筑结构">'[1]不动产比较法-住宅'!$B$105:$M$105</definedName>
    <definedName name="住宅建筑类型">'[1]不动产比较法-住宅'!$B$100:$M$100</definedName>
    <definedName name="住宅建筑品质">'[1]不动产比较法-住宅'!$B$107:$M$107</definedName>
    <definedName name="住宅交易情况">'[1]不动产比较法-住宅'!$A$61:$M$61</definedName>
    <definedName name="住宅楼层">'[1]不动产比较法-住宅'!$B$86:$M$86</definedName>
    <definedName name="住宅内部装修">'[1]不动产比较法-住宅'!$B$122:$M$122</definedName>
    <definedName name="住宅物业管理">'[1]不动产比较法-住宅'!$B$114:$M$114</definedName>
    <definedName name="住宅用途">'[1]不动产比较法-住宅'!$B$63:$M$63</definedName>
  </definedNames>
  <calcPr calcId="145621"/>
</workbook>
</file>

<file path=xl/calcChain.xml><?xml version="1.0" encoding="utf-8"?>
<calcChain xmlns="http://schemas.openxmlformats.org/spreadsheetml/2006/main">
  <c r="J23" i="6" l="1"/>
  <c r="J20" i="6"/>
  <c r="J17" i="6"/>
  <c r="J18" i="6"/>
  <c r="J16" i="6"/>
  <c r="L17" i="6"/>
  <c r="L18" i="6"/>
  <c r="L19" i="6"/>
  <c r="L16" i="6"/>
  <c r="I17" i="6"/>
  <c r="I16" i="6"/>
  <c r="I18" i="6"/>
  <c r="G19" i="6"/>
  <c r="G18" i="6"/>
  <c r="E19" i="6"/>
  <c r="E18" i="6"/>
  <c r="E17" i="6"/>
  <c r="E16" i="6"/>
  <c r="C19" i="6"/>
  <c r="C18" i="6"/>
  <c r="C17" i="6"/>
  <c r="C16" i="6"/>
  <c r="H19" i="6" l="1"/>
  <c r="F19" i="6"/>
  <c r="D19" i="6"/>
  <c r="M18" i="6"/>
  <c r="H18" i="6"/>
  <c r="F18" i="6"/>
  <c r="D18" i="6"/>
  <c r="F16" i="6"/>
  <c r="F17" i="6" s="1"/>
  <c r="D16" i="6"/>
  <c r="D17" i="6" s="1"/>
  <c r="L14" i="6"/>
  <c r="L13" i="6"/>
  <c r="J13" i="6"/>
  <c r="C13" i="6"/>
  <c r="L12" i="6"/>
  <c r="L11" i="6"/>
  <c r="J11" i="6"/>
  <c r="C11" i="6"/>
  <c r="L10" i="6"/>
  <c r="K10" i="6"/>
  <c r="C10" i="6"/>
  <c r="J10" i="6" s="1"/>
  <c r="J9" i="6"/>
  <c r="L6" i="6"/>
  <c r="J6" i="6"/>
  <c r="H6" i="6"/>
  <c r="G6" i="6"/>
  <c r="F6" i="6"/>
  <c r="E6" i="6"/>
  <c r="D6" i="6"/>
  <c r="C6" i="6"/>
  <c r="L5" i="6"/>
  <c r="J5" i="6"/>
  <c r="H5" i="6"/>
  <c r="G5" i="6"/>
  <c r="F5" i="6"/>
  <c r="E5" i="6"/>
  <c r="D5" i="6"/>
  <c r="C5" i="6"/>
  <c r="J4" i="6"/>
  <c r="G4" i="6"/>
  <c r="F4" i="6"/>
  <c r="E4" i="6"/>
  <c r="D4" i="6"/>
  <c r="C4" i="6"/>
  <c r="H4" i="6" l="1"/>
  <c r="L4" i="6" l="1"/>
  <c r="K9" i="6" l="1"/>
  <c r="L9" i="6" s="1"/>
  <c r="M16" i="6" l="1"/>
  <c r="M17" i="6" l="1"/>
  <c r="M21" i="6" s="1"/>
</calcChain>
</file>

<file path=xl/sharedStrings.xml><?xml version="1.0" encoding="utf-8"?>
<sst xmlns="http://schemas.openxmlformats.org/spreadsheetml/2006/main" count="72" uniqueCount="47">
  <si>
    <t>办公（剩余）</t>
  </si>
  <si>
    <t>平均房价</t>
    <phoneticPr fontId="2" type="noConversion"/>
  </si>
  <si>
    <t>北京市房山区良乡镇FS04-0100-6076等地块R2二类居住用地、A33基础教育用地、F2公建混合住宅用地、F3其他类多功能用地国有建设用地数据表</t>
    <phoneticPr fontId="2" type="noConversion"/>
  </si>
  <si>
    <t>区片价格</t>
    <phoneticPr fontId="2" type="noConversion"/>
  </si>
  <si>
    <t>居住特殊情况修正/商业路线价修正</t>
    <phoneticPr fontId="2" type="noConversion"/>
  </si>
  <si>
    <t>基础设施</t>
    <phoneticPr fontId="2" type="noConversion"/>
  </si>
  <si>
    <t>用途修正系数</t>
    <phoneticPr fontId="2" type="noConversion"/>
  </si>
  <si>
    <t>期日修正系数</t>
    <phoneticPr fontId="2" type="noConversion"/>
  </si>
  <si>
    <t>年期修正系数</t>
    <phoneticPr fontId="2" type="noConversion"/>
  </si>
  <si>
    <t>容积率修正系数</t>
    <phoneticPr fontId="2" type="noConversion"/>
  </si>
  <si>
    <t>因素修正系数</t>
    <phoneticPr fontId="2" type="noConversion"/>
  </si>
  <si>
    <t>结果</t>
    <phoneticPr fontId="2" type="noConversion"/>
  </si>
  <si>
    <t>政府收益</t>
    <phoneticPr fontId="2" type="noConversion"/>
  </si>
  <si>
    <t>居住</t>
    <phoneticPr fontId="2" type="noConversion"/>
  </si>
  <si>
    <t>商业</t>
    <phoneticPr fontId="2" type="noConversion"/>
  </si>
  <si>
    <t>办公</t>
    <phoneticPr fontId="2" type="noConversion"/>
  </si>
  <si>
    <t>评估结果=（片区价格×路线修正或特殊情况修正+基础设施）×用途×年期×容积率×因素</t>
    <phoneticPr fontId="2" type="noConversion"/>
  </si>
  <si>
    <r>
      <t>政府土地收益=结果×</t>
    </r>
    <r>
      <rPr>
        <sz val="11"/>
        <color theme="1"/>
        <rFont val="宋体"/>
        <family val="3"/>
        <charset val="134"/>
        <scheme val="minor"/>
      </rPr>
      <t>25%</t>
    </r>
    <phoneticPr fontId="2" type="noConversion"/>
  </si>
  <si>
    <t>房屋性质</t>
    <phoneticPr fontId="2" type="noConversion"/>
  </si>
  <si>
    <t>商品房房价（修正后的最终取值）</t>
    <phoneticPr fontId="2" type="noConversion"/>
  </si>
  <si>
    <t>商品房规模</t>
    <phoneticPr fontId="2" type="noConversion"/>
  </si>
  <si>
    <t>共有产权房房价</t>
    <phoneticPr fontId="2" type="noConversion"/>
  </si>
  <si>
    <t>共有产权房规模</t>
    <phoneticPr fontId="2" type="noConversion"/>
  </si>
  <si>
    <t>回迁房房价</t>
    <phoneticPr fontId="2" type="noConversion"/>
  </si>
  <si>
    <t>回迁房规模</t>
    <phoneticPr fontId="2" type="noConversion"/>
  </si>
  <si>
    <t>总规模</t>
    <phoneticPr fontId="2" type="noConversion"/>
  </si>
  <si>
    <t>居住（商品房）</t>
    <phoneticPr fontId="2" type="noConversion"/>
  </si>
  <si>
    <t>商业（剩余）</t>
    <phoneticPr fontId="2" type="noConversion"/>
  </si>
  <si>
    <t>商业（收益）</t>
    <phoneticPr fontId="2" type="noConversion"/>
  </si>
  <si>
    <t>3元/平方米.天</t>
    <phoneticPr fontId="7" type="noConversion"/>
  </si>
  <si>
    <t>办公（收益）</t>
    <phoneticPr fontId="2" type="noConversion"/>
  </si>
  <si>
    <t>2.3元/平方米.天</t>
    <phoneticPr fontId="7" type="noConversion"/>
  </si>
  <si>
    <t>最终结果</t>
    <phoneticPr fontId="2" type="noConversion"/>
  </si>
  <si>
    <t>基准地价法</t>
    <phoneticPr fontId="2" type="noConversion"/>
  </si>
  <si>
    <t>权重</t>
    <phoneticPr fontId="2" type="noConversion"/>
  </si>
  <si>
    <t>剩余法</t>
    <phoneticPr fontId="2" type="noConversion"/>
  </si>
  <si>
    <t>收益还原法</t>
    <phoneticPr fontId="2" type="noConversion"/>
  </si>
  <si>
    <t>出让规模</t>
    <phoneticPr fontId="2" type="noConversion"/>
  </si>
  <si>
    <t>熟地总价</t>
    <phoneticPr fontId="2" type="noConversion"/>
  </si>
  <si>
    <t>熟地单价</t>
    <phoneticPr fontId="2" type="noConversion"/>
  </si>
  <si>
    <t>政府收益总价</t>
    <phoneticPr fontId="2" type="noConversion"/>
  </si>
  <si>
    <t>居住（共有产权）</t>
    <phoneticPr fontId="2" type="noConversion"/>
  </si>
  <si>
    <t>—</t>
    <phoneticPr fontId="2" type="noConversion"/>
  </si>
  <si>
    <t>补偿费</t>
    <phoneticPr fontId="2" type="noConversion"/>
  </si>
  <si>
    <t>基本价格</t>
    <phoneticPr fontId="2" type="noConversion"/>
  </si>
  <si>
    <t>居住(共有产权，剩余）</t>
    <phoneticPr fontId="2" type="noConversion"/>
  </si>
  <si>
    <t>居住（商品房，剩余）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</si>
</sst>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楷体_GB2312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1" fillId="0" borderId="0"/>
  </cellStyleXfs>
  <cellXfs count="18">
    <xf numFmtId="0" fontId="0" fillId="0" borderId="0" xfId="0"/>
    <xf numFmtId="0" fontId="3" fillId="0" borderId="0" xfId="3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2" borderId="2" xfId="3" applyFill="1" applyBorder="1" applyAlignment="1">
      <alignment horizontal="center" vertical="center" wrapText="1"/>
    </xf>
    <xf numFmtId="0" fontId="3" fillId="3" borderId="2" xfId="3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2" xfId="3" applyBorder="1" applyAlignment="1">
      <alignment horizontal="center" vertical="center" wrapText="1"/>
    </xf>
    <xf numFmtId="0" fontId="3" fillId="4" borderId="2" xfId="3" applyFont="1" applyFill="1" applyBorder="1" applyAlignment="1">
      <alignment horizontal="center" vertical="center" wrapText="1"/>
    </xf>
    <xf numFmtId="0" fontId="3" fillId="0" borderId="0" xfId="3" applyBorder="1" applyAlignment="1">
      <alignment horizontal="center" vertical="center" wrapText="1"/>
    </xf>
    <xf numFmtId="0" fontId="3" fillId="0" borderId="2" xfId="3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Alignment="1">
      <alignment horizontal="center" vertical="center" wrapText="1"/>
    </xf>
    <xf numFmtId="0" fontId="3" fillId="0" borderId="1" xfId="3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2" xfId="3" applyBorder="1" applyAlignment="1">
      <alignment horizontal="center" vertical="center" wrapText="1"/>
    </xf>
  </cellXfs>
  <cellStyles count="16">
    <cellStyle name="百分比 2" xfId="2"/>
    <cellStyle name="常规" xfId="0" builtinId="0"/>
    <cellStyle name="常规 16" xfId="3"/>
    <cellStyle name="常规 2" xfId="1"/>
    <cellStyle name="常规 2 2" xfId="4"/>
    <cellStyle name="常规 2 2 2 2 3" xfId="5"/>
    <cellStyle name="常规 3" xfId="6"/>
    <cellStyle name="常规 3 2" xfId="7"/>
    <cellStyle name="常规 4" xfId="8"/>
    <cellStyle name="常规 5" xfId="9"/>
    <cellStyle name="常规 6" xfId="10"/>
    <cellStyle name="常规 6 2" xfId="11"/>
    <cellStyle name="常规 6 2 2" xfId="12"/>
    <cellStyle name="常规 7" xfId="13"/>
    <cellStyle name="常规 8" xfId="14"/>
    <cellStyle name="常规 9" xfId="15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&#65288;&#20303;&#23429;&#65289;&#20849;&#26377;&#20135;&#264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&#65288;&#21830;&#19994;&#65289;&#31199;&#3732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&#65288;&#21150;&#20844;&#65289;&#31199;&#3732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&#65288;&#20303;&#23429;&#65289;&#21830;&#21697;&#2515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表"/>
      <sheetName val="结果表"/>
      <sheetName val="建安取值"/>
      <sheetName val="结果表汇总"/>
      <sheetName val="剩余法住宅"/>
      <sheetName val="剩余法-现房"/>
      <sheetName val="比较法-住宅、综合"/>
      <sheetName val="比较法-工业"/>
      <sheetName val="基准地价住宅"/>
      <sheetName val="修正"/>
      <sheetName val="区片价"/>
      <sheetName val="容积率修正"/>
      <sheetName val="因素修正幅度"/>
      <sheetName val="基准地价（汇总）"/>
      <sheetName val="基准地价商业"/>
      <sheetName val="基准地价办公"/>
      <sheetName val="不动产比较法-办公"/>
      <sheetName val="不动产收益法办公"/>
      <sheetName val="收益还原法"/>
      <sheetName val="不动产比较法-商业"/>
      <sheetName val="不动产收益法商业"/>
      <sheetName val="地价"/>
      <sheetName val="酒店收入计算"/>
      <sheetName val="成本逼近法"/>
      <sheetName val="不动产比较法-住宅"/>
      <sheetName val="不动产比较法-工业"/>
      <sheetName val="不动产比较法-车位"/>
      <sheetName val="不动产比较法-仓储"/>
      <sheetName val="典型户型修正"/>
      <sheetName val="存贷款利率"/>
      <sheetName val="Sheet1"/>
      <sheetName val="估价结果汇总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李立</v>
          </cell>
        </row>
        <row r="6">
          <cell r="D6" t="str">
            <v>叶凌</v>
          </cell>
        </row>
        <row r="7">
          <cell r="D7" t="str">
            <v>王鹏</v>
          </cell>
        </row>
        <row r="8">
          <cell r="D8" t="str">
            <v>欧红伟</v>
          </cell>
        </row>
        <row r="9">
          <cell r="D9" t="str">
            <v>吴薇</v>
          </cell>
        </row>
        <row r="10">
          <cell r="D10" t="str">
            <v>陈颖</v>
          </cell>
        </row>
        <row r="11">
          <cell r="D11" t="str">
            <v>崔锴</v>
          </cell>
        </row>
        <row r="12">
          <cell r="D12" t="str">
            <v>白景生</v>
          </cell>
        </row>
        <row r="13">
          <cell r="D13" t="str">
            <v>郑燚</v>
          </cell>
        </row>
        <row r="15">
          <cell r="D15" t="str">
            <v>杨红英</v>
          </cell>
        </row>
        <row r="16">
          <cell r="D16" t="str">
            <v>刘梅</v>
          </cell>
        </row>
        <row r="21">
          <cell r="D21" t="str">
            <v>赵雯</v>
          </cell>
        </row>
        <row r="22">
          <cell r="D22" t="str">
            <v>刘敬东</v>
          </cell>
        </row>
        <row r="24">
          <cell r="D24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判定</v>
          </cell>
          <cell r="F1" t="str">
            <v>主用途</v>
          </cell>
          <cell r="H1" t="str">
            <v>地类判定</v>
          </cell>
          <cell r="I1" t="str">
            <v>土地年限区间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40</v>
          </cell>
          <cell r="H2" t="str">
            <v>住宅</v>
          </cell>
          <cell r="I2" t="str">
            <v>60-70（含）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50</v>
          </cell>
          <cell r="H3" t="str">
            <v>商业</v>
          </cell>
          <cell r="I3" t="str">
            <v>50-60（含）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基准地价住宅</v>
          </cell>
          <cell r="C6" t="str">
            <v>五级</v>
          </cell>
          <cell r="F6" t="str">
            <v>车库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  <cell r="I7" t="str">
            <v>10-20（含）</v>
          </cell>
        </row>
        <row r="8">
          <cell r="A8" t="str">
            <v>联排</v>
          </cell>
          <cell r="B8" t="str">
            <v>不动产收益法办公</v>
          </cell>
          <cell r="C8" t="str">
            <v>七级</v>
          </cell>
          <cell r="F8" t="str">
            <v>车库—办公</v>
          </cell>
          <cell r="I8" t="str">
            <v>0-10（含）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——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剩余法住宅</v>
          </cell>
        </row>
        <row r="21">
          <cell r="A21" t="str">
            <v>戊类库房</v>
          </cell>
          <cell r="B21" t="str">
            <v>剩余法商业</v>
          </cell>
        </row>
        <row r="22">
          <cell r="A22" t="str">
            <v>燃品库房</v>
          </cell>
          <cell r="B22" t="str">
            <v>剩余法办公</v>
          </cell>
        </row>
        <row r="23">
          <cell r="A23" t="str">
            <v>非燃品库房</v>
          </cell>
          <cell r="B23" t="str">
            <v>基准地价商业</v>
          </cell>
        </row>
        <row r="24">
          <cell r="A24" t="str">
            <v>——</v>
          </cell>
          <cell r="B24" t="str">
            <v>基准地价办公</v>
          </cell>
        </row>
        <row r="25">
          <cell r="A25" t="str">
            <v>限价商品房</v>
          </cell>
          <cell r="B25" t="str">
            <v>不动产收益法商业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/>
      <sheetData sheetId="10"/>
      <sheetData sheetId="11"/>
      <sheetData sheetId="12">
        <row r="17">
          <cell r="C17" t="str">
            <v>项目类型</v>
          </cell>
        </row>
        <row r="19">
          <cell r="C19" t="str">
            <v>住宅</v>
          </cell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/>
      <sheetData sheetId="15"/>
      <sheetData sheetId="16"/>
      <sheetData sheetId="17"/>
      <sheetData sheetId="18"/>
      <sheetData sheetId="19">
        <row r="5">
          <cell r="H5">
            <v>5354</v>
          </cell>
          <cell r="I5">
            <v>0.4</v>
          </cell>
          <cell r="J5">
            <v>10154</v>
          </cell>
          <cell r="K5">
            <v>0.6</v>
          </cell>
        </row>
        <row r="6">
          <cell r="J6">
            <v>16174</v>
          </cell>
        </row>
        <row r="7">
          <cell r="I7">
            <v>0.3</v>
          </cell>
          <cell r="K7">
            <v>0.5</v>
          </cell>
          <cell r="N7">
            <v>0.19999999999999996</v>
          </cell>
        </row>
        <row r="8">
          <cell r="I8">
            <v>0.3</v>
          </cell>
          <cell r="K8">
            <v>0.5</v>
          </cell>
          <cell r="N8">
            <v>0.19999999999999996</v>
          </cell>
        </row>
      </sheetData>
      <sheetData sheetId="20"/>
      <sheetData sheetId="21"/>
      <sheetData sheetId="22">
        <row r="75">
          <cell r="A75" t="str">
            <v>交易情况</v>
          </cell>
          <cell r="C75" t="str">
            <v>正常</v>
          </cell>
        </row>
        <row r="77">
          <cell r="B77" t="str">
            <v>用途</v>
          </cell>
        </row>
        <row r="108">
          <cell r="B108" t="str">
            <v>毗邻道路的类型与等级</v>
          </cell>
        </row>
        <row r="110">
          <cell r="B110" t="str">
            <v>土地级别</v>
          </cell>
        </row>
        <row r="121">
          <cell r="B121" t="str">
            <v>宗地形状</v>
          </cell>
        </row>
        <row r="123">
          <cell r="B123" t="str">
            <v>临街宽度及深度</v>
          </cell>
        </row>
        <row r="125">
          <cell r="B125" t="str">
            <v>宗地开发程度</v>
          </cell>
        </row>
        <row r="127">
          <cell r="B127" t="str">
            <v>工程地质条件</v>
          </cell>
        </row>
      </sheetData>
      <sheetData sheetId="23">
        <row r="72">
          <cell r="B72" t="str">
            <v>用途</v>
          </cell>
        </row>
        <row r="99">
          <cell r="B99" t="str">
            <v>毗邻道路的类型与等级</v>
          </cell>
        </row>
        <row r="101">
          <cell r="B101" t="str">
            <v>土地级别</v>
          </cell>
        </row>
        <row r="112">
          <cell r="B112" t="str">
            <v>宗地形状</v>
          </cell>
        </row>
        <row r="114">
          <cell r="B114" t="str">
            <v>宗地开发程度</v>
          </cell>
        </row>
        <row r="116">
          <cell r="B116" t="str">
            <v>工程地质条件</v>
          </cell>
        </row>
      </sheetData>
      <sheetData sheetId="24">
        <row r="3">
          <cell r="B3">
            <v>5354</v>
          </cell>
        </row>
        <row r="6">
          <cell r="C6">
            <v>3870</v>
          </cell>
        </row>
        <row r="12">
          <cell r="C12">
            <v>1</v>
          </cell>
        </row>
        <row r="16">
          <cell r="C16">
            <v>40</v>
          </cell>
        </row>
        <row r="18">
          <cell r="C18">
            <v>1</v>
          </cell>
        </row>
        <row r="19">
          <cell r="C19">
            <v>1.605</v>
          </cell>
        </row>
        <row r="20">
          <cell r="C20">
            <v>1</v>
          </cell>
        </row>
        <row r="24">
          <cell r="C24">
            <v>0.95650000000000002</v>
          </cell>
        </row>
      </sheetData>
      <sheetData sheetId="25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</sheetData>
      <sheetData sheetId="26"/>
      <sheetData sheetId="27"/>
      <sheetData sheetId="28"/>
      <sheetData sheetId="29"/>
      <sheetData sheetId="30"/>
      <sheetData sheetId="31"/>
      <sheetData sheetId="32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33"/>
      <sheetData sheetId="34"/>
      <sheetData sheetId="35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36"/>
      <sheetData sheetId="37"/>
      <sheetData sheetId="38"/>
      <sheetData sheetId="39"/>
      <sheetData sheetId="40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41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42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>
            <v>0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43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44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案例"/>
      <sheetName val="系统读取表"/>
      <sheetName val="结果表"/>
      <sheetName val="基准地价--商业"/>
      <sheetName val="剩余法--商业"/>
      <sheetName val="收益还原法-住宅"/>
      <sheetName val="基准地价-商业"/>
      <sheetName val="剩余法-商业"/>
      <sheetName val="不动产开发完成后价值总表"/>
      <sheetName val="比较法售价-商业"/>
      <sheetName val="收益法商业"/>
      <sheetName val="比较法租金-商业"/>
      <sheetName val="收益还原法-商业"/>
      <sheetName val="基准地价-办公"/>
      <sheetName val="剩余法-办公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基准地价（汇总）"/>
      <sheetName val="收益还原法-办公"/>
      <sheetName val="收益还原法"/>
      <sheetName val="地价"/>
      <sheetName val="酒店收入计算"/>
      <sheetName val="成本逼近法"/>
      <sheetName val="不动产比较法-住宅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>
            <v>4558</v>
          </cell>
        </row>
        <row r="6">
          <cell r="C6">
            <v>3780</v>
          </cell>
        </row>
        <row r="7">
          <cell r="C7">
            <v>1</v>
          </cell>
        </row>
        <row r="16">
          <cell r="C16">
            <v>30</v>
          </cell>
        </row>
        <row r="18">
          <cell r="C18">
            <v>1</v>
          </cell>
        </row>
        <row r="19">
          <cell r="C19">
            <v>1.3547</v>
          </cell>
        </row>
        <row r="20">
          <cell r="C20">
            <v>1</v>
          </cell>
        </row>
        <row r="24">
          <cell r="C24">
            <v>0.93799999999999994</v>
          </cell>
        </row>
      </sheetData>
      <sheetData sheetId="19">
        <row r="3">
          <cell r="B3">
            <v>7411</v>
          </cell>
        </row>
      </sheetData>
      <sheetData sheetId="20"/>
      <sheetData sheetId="21"/>
      <sheetData sheetId="22"/>
      <sheetData sheetId="23"/>
      <sheetData sheetId="24">
        <row r="3">
          <cell r="B3">
            <v>22784</v>
          </cell>
        </row>
      </sheetData>
      <sheetData sheetId="25"/>
      <sheetData sheetId="26"/>
      <sheetData sheetId="27">
        <row r="3">
          <cell r="B3">
            <v>4347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案例"/>
      <sheetName val="系统读取表"/>
      <sheetName val="结果表"/>
      <sheetName val="基准地价--办公"/>
      <sheetName val="剩余法--办公"/>
      <sheetName val="不动产比较法-商业"/>
      <sheetName val="不动产开发完成价值总表"/>
      <sheetName val="比较法售价-办公"/>
      <sheetName val="收益法-办公"/>
      <sheetName val="比较法租金-办公"/>
      <sheetName val="收益还原法--办公"/>
      <sheetName val="基准地价-商业"/>
      <sheetName val="剩余法-商业"/>
      <sheetName val="收益还原法-商业"/>
      <sheetName val="基准地价-办公"/>
      <sheetName val="剩余法-办公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基准地价（汇总）"/>
      <sheetName val="收益还原法-办公"/>
      <sheetName val="收益还原法"/>
      <sheetName val="地价"/>
      <sheetName val="酒店收入计算"/>
      <sheetName val="成本逼近法"/>
      <sheetName val="不动产比较法-住宅"/>
      <sheetName val="不动产比较法-工业"/>
      <sheetName val="不动产比较法-车位"/>
      <sheetName val="不动产比较法-仓储"/>
      <sheetName val="典型户型修正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0">
          <cell r="C20">
            <v>4655</v>
          </cell>
        </row>
      </sheetData>
      <sheetData sheetId="18">
        <row r="3">
          <cell r="B3">
            <v>4655</v>
          </cell>
        </row>
        <row r="6">
          <cell r="C6">
            <v>3750</v>
          </cell>
        </row>
        <row r="7">
          <cell r="C7">
            <v>1</v>
          </cell>
        </row>
        <row r="16">
          <cell r="C16">
            <v>30</v>
          </cell>
        </row>
        <row r="18">
          <cell r="C18">
            <v>1</v>
          </cell>
        </row>
        <row r="19">
          <cell r="C19">
            <v>1.3547</v>
          </cell>
        </row>
        <row r="20">
          <cell r="C20">
            <v>1</v>
          </cell>
        </row>
        <row r="24">
          <cell r="C24">
            <v>0.94520000000000004</v>
          </cell>
        </row>
      </sheetData>
      <sheetData sheetId="19">
        <row r="3">
          <cell r="B3">
            <v>7352</v>
          </cell>
        </row>
      </sheetData>
      <sheetData sheetId="20"/>
      <sheetData sheetId="21">
        <row r="10">
          <cell r="C10">
            <v>14274</v>
          </cell>
        </row>
      </sheetData>
      <sheetData sheetId="22">
        <row r="3">
          <cell r="B3">
            <v>17140</v>
          </cell>
        </row>
      </sheetData>
      <sheetData sheetId="23"/>
      <sheetData sheetId="24">
        <row r="50">
          <cell r="C50">
            <v>2.2999999999999998</v>
          </cell>
        </row>
      </sheetData>
      <sheetData sheetId="25">
        <row r="2">
          <cell r="B2">
            <v>21890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结果表汇总"/>
      <sheetName val="剩余法住宅"/>
      <sheetName val="剩余法-现房"/>
      <sheetName val="比较法-住宅、综合"/>
      <sheetName val="比较法-工业"/>
      <sheetName val="基准地价住宅"/>
      <sheetName val="修正"/>
      <sheetName val="区片价"/>
      <sheetName val="容积率修正"/>
      <sheetName val="因素修正幅度"/>
      <sheetName val="基准地价（汇总）"/>
      <sheetName val="基准地价商业"/>
      <sheetName val="基准地价办公"/>
      <sheetName val="不动产比较法-办公"/>
      <sheetName val="不动产收益法办公"/>
      <sheetName val="收益还原法"/>
      <sheetName val="不动产比较法-商业"/>
      <sheetName val="不动产收益法商业"/>
      <sheetName val="地价"/>
      <sheetName val="酒店收入计算"/>
      <sheetName val="成本逼近法"/>
      <sheetName val="不动产比较法-住宅"/>
      <sheetName val="不动产比较法-工业"/>
      <sheetName val="不动产比较法-车位"/>
      <sheetName val="不动产比较法-仓储"/>
      <sheetName val="典型户型修正"/>
      <sheetName val="存贷款利率"/>
      <sheetName val="Sheet1"/>
      <sheetName val="估价结果汇总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9">
          <cell r="C19">
            <v>26969</v>
          </cell>
        </row>
      </sheetData>
      <sheetData sheetId="17"/>
      <sheetData sheetId="18">
        <row r="8">
          <cell r="C8">
            <v>35344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BAE4B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M29"/>
  <sheetViews>
    <sheetView tabSelected="1" zoomScaleNormal="100" workbookViewId="0">
      <selection activeCell="J22" sqref="J22"/>
    </sheetView>
  </sheetViews>
  <sheetFormatPr defaultRowHeight="13.5" x14ac:dyDescent="0.15"/>
  <cols>
    <col min="1" max="1" width="9" style="1"/>
    <col min="2" max="2" width="16" style="1" customWidth="1"/>
    <col min="3" max="8" width="9" style="1"/>
    <col min="9" max="9" width="9.5" style="1" bestFit="1" customWidth="1"/>
    <col min="10" max="10" width="15.75" style="1" customWidth="1"/>
    <col min="11" max="11" width="13" style="1" customWidth="1"/>
    <col min="12" max="12" width="14.5" style="1" customWidth="1"/>
    <col min="13" max="13" width="13.375" style="1" customWidth="1"/>
    <col min="14" max="16384" width="9" style="1"/>
  </cols>
  <sheetData>
    <row r="1" spans="2:13" x14ac:dyDescent="0.15">
      <c r="B1" s="13" t="s">
        <v>2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2:13" x14ac:dyDescent="0.1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13" ht="69" customHeight="1" x14ac:dyDescent="0.15">
      <c r="B3" s="7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2" t="s">
        <v>11</v>
      </c>
      <c r="L3" s="3" t="s">
        <v>12</v>
      </c>
    </row>
    <row r="4" spans="2:13" x14ac:dyDescent="0.15">
      <c r="B4" s="6" t="s">
        <v>13</v>
      </c>
      <c r="C4" s="7">
        <f>[1]基准地价住宅!C6</f>
        <v>3870</v>
      </c>
      <c r="D4" s="7">
        <f>[1]基准地价住宅!C12</f>
        <v>1</v>
      </c>
      <c r="E4" s="7">
        <f>[1]基准地价住宅!C16</f>
        <v>40</v>
      </c>
      <c r="F4" s="7">
        <f>[1]基准地价住宅!C18</f>
        <v>1</v>
      </c>
      <c r="G4" s="7">
        <f>[1]基准地价住宅!C19</f>
        <v>1.605</v>
      </c>
      <c r="H4" s="7">
        <f>[1]基准地价住宅!C20</f>
        <v>1</v>
      </c>
      <c r="I4" s="7">
        <v>0.8851</v>
      </c>
      <c r="J4" s="7">
        <f>[1]基准地价住宅!C24</f>
        <v>0.95650000000000002</v>
      </c>
      <c r="K4" s="4">
        <v>5313</v>
      </c>
      <c r="L4" s="5">
        <f>ROUND(K4*0.25,0)</f>
        <v>1328</v>
      </c>
    </row>
    <row r="5" spans="2:13" x14ac:dyDescent="0.15">
      <c r="B5" s="6" t="s">
        <v>14</v>
      </c>
      <c r="C5" s="7">
        <f>'[2]基准地价--商业'!$C$6</f>
        <v>3780</v>
      </c>
      <c r="D5" s="7">
        <f>'[2]基准地价--商业'!$C$7</f>
        <v>1</v>
      </c>
      <c r="E5" s="7">
        <f>'[2]基准地价--商业'!$C$16</f>
        <v>30</v>
      </c>
      <c r="F5" s="7">
        <f>'[2]基准地价--商业'!$C$18</f>
        <v>1</v>
      </c>
      <c r="G5" s="7">
        <f>'[2]基准地价--商业'!$C$19</f>
        <v>1.3547</v>
      </c>
      <c r="H5" s="7">
        <f>'[2]基准地价--商业'!$C$20</f>
        <v>1</v>
      </c>
      <c r="I5" s="7">
        <v>0.9284</v>
      </c>
      <c r="J5" s="7">
        <f>'[2]基准地价--商业'!$C$24</f>
        <v>0.93799999999999994</v>
      </c>
      <c r="K5" s="4">
        <v>4495</v>
      </c>
      <c r="L5" s="5">
        <f t="shared" ref="L5:L6" si="0">ROUND(K5*0.25,0)</f>
        <v>1124</v>
      </c>
    </row>
    <row r="6" spans="2:13" x14ac:dyDescent="0.15">
      <c r="B6" s="6" t="s">
        <v>15</v>
      </c>
      <c r="C6" s="7">
        <f>'[3]基准地价--办公'!$C$6</f>
        <v>3750</v>
      </c>
      <c r="D6" s="7">
        <f>'[3]基准地价--办公'!$C$7</f>
        <v>1</v>
      </c>
      <c r="E6" s="7">
        <f>'[3]基准地价--办公'!$C$16</f>
        <v>30</v>
      </c>
      <c r="F6" s="7">
        <f>'[3]基准地价--办公'!$C$18</f>
        <v>1</v>
      </c>
      <c r="G6" s="7">
        <f>'[3]基准地价--办公'!$C$19</f>
        <v>1.3547</v>
      </c>
      <c r="H6" s="7">
        <f>'[3]基准地价--办公'!$C$20</f>
        <v>1</v>
      </c>
      <c r="I6" s="7">
        <v>0.95299999999999996</v>
      </c>
      <c r="J6" s="7">
        <f>'[3]基准地价--办公'!$C$24</f>
        <v>0.94520000000000004</v>
      </c>
      <c r="K6" s="4">
        <v>4613</v>
      </c>
      <c r="L6" s="5">
        <f t="shared" si="0"/>
        <v>1153</v>
      </c>
    </row>
    <row r="7" spans="2:13" x14ac:dyDescent="0.15">
      <c r="B7" s="16" t="s">
        <v>16</v>
      </c>
      <c r="C7" s="17"/>
      <c r="D7" s="17"/>
      <c r="E7" s="17"/>
      <c r="F7" s="17"/>
      <c r="G7" s="17"/>
      <c r="H7" s="17"/>
      <c r="I7" s="17"/>
      <c r="J7" s="17"/>
      <c r="K7" s="16" t="s">
        <v>17</v>
      </c>
      <c r="L7" s="17"/>
    </row>
    <row r="8" spans="2:13" ht="54" x14ac:dyDescent="0.15">
      <c r="B8" s="6" t="s">
        <v>18</v>
      </c>
      <c r="C8" s="6" t="s">
        <v>19</v>
      </c>
      <c r="D8" s="6" t="s">
        <v>20</v>
      </c>
      <c r="E8" s="6" t="s">
        <v>21</v>
      </c>
      <c r="F8" s="6" t="s">
        <v>22</v>
      </c>
      <c r="G8" s="6" t="s">
        <v>23</v>
      </c>
      <c r="H8" s="6" t="s">
        <v>24</v>
      </c>
      <c r="I8" s="6" t="s">
        <v>25</v>
      </c>
      <c r="J8" s="6" t="s">
        <v>1</v>
      </c>
      <c r="K8" s="2" t="s">
        <v>11</v>
      </c>
      <c r="L8" s="3" t="s">
        <v>12</v>
      </c>
    </row>
    <row r="9" spans="2:13" ht="25.5" customHeight="1" x14ac:dyDescent="0.15">
      <c r="B9" s="6" t="s">
        <v>45</v>
      </c>
      <c r="C9" s="6">
        <v>26000</v>
      </c>
      <c r="D9" s="6">
        <v>292155</v>
      </c>
      <c r="E9" s="6"/>
      <c r="F9" s="6"/>
      <c r="G9" s="6"/>
      <c r="H9" s="6"/>
      <c r="I9" s="6"/>
      <c r="J9" s="6">
        <f>C9</f>
        <v>26000</v>
      </c>
      <c r="K9" s="2">
        <f>[1]结果表汇总!J5</f>
        <v>10154</v>
      </c>
      <c r="L9" s="3">
        <f>ROUND(K9*0.25,0)</f>
        <v>2539</v>
      </c>
    </row>
    <row r="10" spans="2:13" ht="22.5" customHeight="1" x14ac:dyDescent="0.15">
      <c r="B10" s="6" t="s">
        <v>46</v>
      </c>
      <c r="C10" s="7">
        <f>[4]剩余法住宅!$C$8</f>
        <v>35344</v>
      </c>
      <c r="D10" s="7">
        <v>50371.5</v>
      </c>
      <c r="E10" s="7"/>
      <c r="F10" s="7"/>
      <c r="G10" s="7"/>
      <c r="H10" s="7"/>
      <c r="I10" s="7"/>
      <c r="J10" s="7">
        <f>C10</f>
        <v>35344</v>
      </c>
      <c r="K10" s="4">
        <f>[1]结果表汇总!J6</f>
        <v>16174</v>
      </c>
      <c r="L10" s="3">
        <f t="shared" ref="L10:L14" si="1">ROUND(K10*0.25,0)</f>
        <v>4044</v>
      </c>
    </row>
    <row r="11" spans="2:13" ht="24" customHeight="1" x14ac:dyDescent="0.15">
      <c r="B11" s="6" t="s">
        <v>27</v>
      </c>
      <c r="C11" s="7">
        <f>'[2]比较法售价-商业'!$B$3</f>
        <v>22784</v>
      </c>
      <c r="D11" s="7">
        <v>61092.5</v>
      </c>
      <c r="E11" s="7"/>
      <c r="F11" s="7"/>
      <c r="G11" s="7"/>
      <c r="H11" s="7"/>
      <c r="I11" s="7"/>
      <c r="J11" s="11">
        <f>C11</f>
        <v>22784</v>
      </c>
      <c r="K11" s="4">
        <v>7308</v>
      </c>
      <c r="L11" s="3">
        <f t="shared" si="1"/>
        <v>1827</v>
      </c>
    </row>
    <row r="12" spans="2:13" ht="25.5" customHeight="1" x14ac:dyDescent="0.15">
      <c r="B12" s="6" t="s">
        <v>28</v>
      </c>
      <c r="C12" s="7"/>
      <c r="D12" s="7"/>
      <c r="E12" s="7"/>
      <c r="F12" s="7"/>
      <c r="G12" s="7"/>
      <c r="H12" s="7"/>
      <c r="I12" s="7"/>
      <c r="J12" s="11" t="s">
        <v>29</v>
      </c>
      <c r="K12" s="4">
        <v>4711</v>
      </c>
      <c r="L12" s="3">
        <f t="shared" si="1"/>
        <v>1178</v>
      </c>
    </row>
    <row r="13" spans="2:13" ht="25.5" customHeight="1" x14ac:dyDescent="0.15">
      <c r="B13" s="7" t="s">
        <v>0</v>
      </c>
      <c r="C13" s="7">
        <f>'[3]比较法售价-办公'!$B$3</f>
        <v>17140</v>
      </c>
      <c r="D13" s="7"/>
      <c r="E13" s="7"/>
      <c r="F13" s="7"/>
      <c r="G13" s="7"/>
      <c r="H13" s="7"/>
      <c r="I13" s="7"/>
      <c r="J13" s="7">
        <f>C13</f>
        <v>17140</v>
      </c>
      <c r="K13" s="4">
        <v>6958</v>
      </c>
      <c r="L13" s="3">
        <f t="shared" si="1"/>
        <v>1740</v>
      </c>
    </row>
    <row r="14" spans="2:13" ht="24" customHeight="1" x14ac:dyDescent="0.15">
      <c r="B14" s="6" t="s">
        <v>30</v>
      </c>
      <c r="C14" s="7"/>
      <c r="D14" s="7"/>
      <c r="E14" s="7"/>
      <c r="F14" s="7"/>
      <c r="G14" s="7"/>
      <c r="H14" s="7"/>
      <c r="I14" s="7"/>
      <c r="J14" s="11" t="s">
        <v>31</v>
      </c>
      <c r="K14" s="4">
        <v>5092</v>
      </c>
      <c r="L14" s="3">
        <f t="shared" si="1"/>
        <v>1273</v>
      </c>
    </row>
    <row r="15" spans="2:13" ht="35.25" customHeight="1" x14ac:dyDescent="0.15">
      <c r="B15" s="8" t="s">
        <v>32</v>
      </c>
      <c r="C15" s="8" t="s">
        <v>33</v>
      </c>
      <c r="D15" s="8" t="s">
        <v>34</v>
      </c>
      <c r="E15" s="8" t="s">
        <v>35</v>
      </c>
      <c r="F15" s="8" t="s">
        <v>34</v>
      </c>
      <c r="G15" s="8" t="s">
        <v>36</v>
      </c>
      <c r="H15" s="8" t="s">
        <v>34</v>
      </c>
      <c r="I15" s="8" t="s">
        <v>37</v>
      </c>
      <c r="J15" s="8" t="s">
        <v>38</v>
      </c>
      <c r="K15" s="8" t="s">
        <v>39</v>
      </c>
      <c r="L15" s="8" t="s">
        <v>12</v>
      </c>
      <c r="M15" s="8" t="s">
        <v>40</v>
      </c>
    </row>
    <row r="16" spans="2:13" x14ac:dyDescent="0.15">
      <c r="B16" s="6" t="s">
        <v>41</v>
      </c>
      <c r="C16" s="7">
        <f>K4</f>
        <v>5313</v>
      </c>
      <c r="D16" s="7">
        <f>[1]结果表汇总!I5</f>
        <v>0.4</v>
      </c>
      <c r="E16" s="7">
        <f>K9</f>
        <v>10154</v>
      </c>
      <c r="F16" s="7">
        <f>[1]结果表汇总!K5</f>
        <v>0.6</v>
      </c>
      <c r="G16" s="6" t="s">
        <v>42</v>
      </c>
      <c r="H16" s="6" t="s">
        <v>42</v>
      </c>
      <c r="I16" s="7">
        <f>D9</f>
        <v>292155</v>
      </c>
      <c r="J16" s="7">
        <f>ROUND(I16*K16/10000,2)</f>
        <v>240092.98</v>
      </c>
      <c r="K16" s="4">
        <v>8218</v>
      </c>
      <c r="L16" s="5">
        <f>ROUND(K16/4,0)</f>
        <v>2055</v>
      </c>
      <c r="M16" s="3">
        <f>ROUND(I16*L16/10000,2)</f>
        <v>60037.85</v>
      </c>
    </row>
    <row r="17" spans="2:13" x14ac:dyDescent="0.15">
      <c r="B17" s="6" t="s">
        <v>26</v>
      </c>
      <c r="C17" s="7">
        <f>C16</f>
        <v>5313</v>
      </c>
      <c r="D17" s="7">
        <f>D16</f>
        <v>0.4</v>
      </c>
      <c r="E17" s="7">
        <f>K10</f>
        <v>16174</v>
      </c>
      <c r="F17" s="7">
        <f>F16</f>
        <v>0.6</v>
      </c>
      <c r="G17" s="6" t="s">
        <v>42</v>
      </c>
      <c r="H17" s="6" t="s">
        <v>42</v>
      </c>
      <c r="I17" s="7">
        <f>D10</f>
        <v>50371.5</v>
      </c>
      <c r="J17" s="10">
        <f t="shared" ref="J17:J18" si="2">ROUND(I17*K17/10000,2)</f>
        <v>59589.48</v>
      </c>
      <c r="K17" s="4">
        <v>11830</v>
      </c>
      <c r="L17" s="5">
        <f t="shared" ref="L17:L19" si="3">ROUND(K17/4,0)</f>
        <v>2958</v>
      </c>
      <c r="M17" s="3">
        <f t="shared" ref="M17:M18" si="4">ROUND(I17*L17/10000,2)</f>
        <v>14899.89</v>
      </c>
    </row>
    <row r="18" spans="2:13" x14ac:dyDescent="0.15">
      <c r="B18" s="6" t="s">
        <v>14</v>
      </c>
      <c r="C18" s="7">
        <f>K5</f>
        <v>4495</v>
      </c>
      <c r="D18" s="7">
        <f>[1]结果表汇总!I7</f>
        <v>0.3</v>
      </c>
      <c r="E18" s="7">
        <f>K11</f>
        <v>7308</v>
      </c>
      <c r="F18" s="7">
        <f>[1]结果表汇总!K7</f>
        <v>0.5</v>
      </c>
      <c r="G18" s="7">
        <f>K12</f>
        <v>4711</v>
      </c>
      <c r="H18" s="7">
        <f>[1]结果表汇总!N7</f>
        <v>0.19999999999999996</v>
      </c>
      <c r="I18" s="7">
        <f>D11</f>
        <v>61092.5</v>
      </c>
      <c r="J18" s="10">
        <f t="shared" si="2"/>
        <v>36319.49</v>
      </c>
      <c r="K18" s="4">
        <v>5945</v>
      </c>
      <c r="L18" s="5">
        <f t="shared" si="3"/>
        <v>1486</v>
      </c>
      <c r="M18" s="3">
        <f t="shared" si="4"/>
        <v>9078.35</v>
      </c>
    </row>
    <row r="19" spans="2:13" x14ac:dyDescent="0.15">
      <c r="B19" s="6" t="s">
        <v>15</v>
      </c>
      <c r="C19" s="10">
        <f>K6</f>
        <v>4613</v>
      </c>
      <c r="D19" s="7">
        <f>[1]结果表汇总!I8</f>
        <v>0.3</v>
      </c>
      <c r="E19" s="7">
        <f>K13</f>
        <v>6958</v>
      </c>
      <c r="F19" s="7">
        <f>[1]结果表汇总!K8</f>
        <v>0.5</v>
      </c>
      <c r="G19" s="7">
        <f>K14</f>
        <v>5092</v>
      </c>
      <c r="H19" s="7">
        <f>[1]结果表汇总!N8</f>
        <v>0.19999999999999996</v>
      </c>
      <c r="I19" s="6" t="s">
        <v>42</v>
      </c>
      <c r="J19" s="6" t="s">
        <v>42</v>
      </c>
      <c r="K19" s="2">
        <v>5881</v>
      </c>
      <c r="L19" s="5">
        <f t="shared" si="3"/>
        <v>1470</v>
      </c>
      <c r="M19" s="3" t="s">
        <v>42</v>
      </c>
    </row>
    <row r="20" spans="2:13" x14ac:dyDescent="0.15">
      <c r="B20" s="6" t="s">
        <v>38</v>
      </c>
      <c r="C20" s="6" t="s">
        <v>42</v>
      </c>
      <c r="D20" s="6" t="s">
        <v>42</v>
      </c>
      <c r="E20" s="6" t="s">
        <v>42</v>
      </c>
      <c r="F20" s="6" t="s">
        <v>42</v>
      </c>
      <c r="G20" s="6" t="s">
        <v>42</v>
      </c>
      <c r="H20" s="6" t="s">
        <v>42</v>
      </c>
      <c r="I20" s="6" t="s">
        <v>42</v>
      </c>
      <c r="J20" s="7">
        <f>J16+J17+J18</f>
        <v>336001.95</v>
      </c>
      <c r="K20" s="2" t="s">
        <v>42</v>
      </c>
      <c r="L20" s="3" t="s">
        <v>42</v>
      </c>
      <c r="M20" s="3" t="s">
        <v>42</v>
      </c>
    </row>
    <row r="21" spans="2:13" x14ac:dyDescent="0.15">
      <c r="B21" s="6" t="s">
        <v>40</v>
      </c>
      <c r="C21" s="7"/>
      <c r="D21" s="7"/>
      <c r="E21" s="7"/>
      <c r="F21" s="7"/>
      <c r="G21" s="7"/>
      <c r="H21" s="7"/>
      <c r="I21" s="7"/>
      <c r="J21" s="7"/>
      <c r="K21" s="4"/>
      <c r="L21" s="5"/>
      <c r="M21" s="3">
        <f>M16+M17+M18</f>
        <v>84016.09</v>
      </c>
    </row>
    <row r="22" spans="2:13" x14ac:dyDescent="0.15">
      <c r="B22" s="6" t="s">
        <v>43</v>
      </c>
      <c r="C22" s="7"/>
      <c r="D22" s="7"/>
      <c r="E22" s="7"/>
      <c r="F22" s="7"/>
      <c r="G22" s="7"/>
      <c r="H22" s="7"/>
      <c r="I22" s="7"/>
      <c r="J22" s="7">
        <v>298853.73</v>
      </c>
      <c r="K22" s="4"/>
      <c r="L22" s="5"/>
      <c r="M22" s="12"/>
    </row>
    <row r="23" spans="2:13" x14ac:dyDescent="0.15">
      <c r="B23" s="6" t="s">
        <v>44</v>
      </c>
      <c r="C23" s="7"/>
      <c r="D23" s="7"/>
      <c r="E23" s="7"/>
      <c r="F23" s="7"/>
      <c r="G23" s="7"/>
      <c r="H23" s="7"/>
      <c r="I23" s="7"/>
      <c r="J23" s="7">
        <f>J22+M21</f>
        <v>382869.81999999995</v>
      </c>
      <c r="K23" s="4"/>
      <c r="L23" s="5"/>
      <c r="M23" s="12"/>
    </row>
    <row r="24" spans="2:13" s="9" customFormat="1" x14ac:dyDescent="0.15"/>
    <row r="25" spans="2:13" s="9" customFormat="1" x14ac:dyDescent="0.15"/>
    <row r="26" spans="2:13" s="9" customFormat="1" x14ac:dyDescent="0.15"/>
    <row r="27" spans="2:13" s="9" customFormat="1" x14ac:dyDescent="0.15"/>
    <row r="28" spans="2:13" s="9" customFormat="1" x14ac:dyDescent="0.15"/>
    <row r="29" spans="2:13" s="9" customFormat="1" x14ac:dyDescent="0.15"/>
  </sheetData>
  <mergeCells count="3">
    <mergeCell ref="B1:L2"/>
    <mergeCell ref="B7:J7"/>
    <mergeCell ref="K7:L7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2018-12-25T11:41:31Z</dcterms:modified>
</cp:coreProperties>
</file>